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mca\Downloads\OneDrive_2025-01-22\206-7-24 Odborné učebny a kabinety ZŠ Otrokovice\ROZPOČTY\2. etapa\"/>
    </mc:Choice>
  </mc:AlternateContent>
  <xr:revisionPtr revIDLastSave="0" documentId="13_ncr:1_{E96182F5-8FB7-496D-901E-B165D7ECD6A8}" xr6:coauthVersionLast="47" xr6:coauthVersionMax="47" xr10:uidLastSave="{00000000-0000-0000-0000-000000000000}"/>
  <bookViews>
    <workbookView xWindow="-110" yWindow="-110" windowWidth="25820" windowHeight="155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9 2022055-0301 Pol" sheetId="12" r:id="rId4"/>
    <sheet name="09 2022055-0303 Pol" sheetId="13" r:id="rId5"/>
    <sheet name="09 2022055-0322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'09 2022055-0301 Pol'!$1:$7</definedName>
    <definedName name="_xlnm.Print_Titles" localSheetId="4">'09 2022055-0303 Pol'!$1:$7</definedName>
    <definedName name="_xlnm.Print_Titles" localSheetId="5">'09 2022055-0322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'09 2022055-0301 Pol'!$A$1:$Y$57</definedName>
    <definedName name="_xlnm.Print_Area" localSheetId="4">'09 2022055-0303 Pol'!$A$1:$Y$77</definedName>
    <definedName name="_xlnm.Print_Area" localSheetId="5">'09 2022055-0322 Pol'!$A$1:$Y$29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4" l="1"/>
  <c r="G8" i="14" s="1"/>
  <c r="I58" i="1" s="1"/>
  <c r="I9" i="14"/>
  <c r="K9" i="14"/>
  <c r="M9" i="14"/>
  <c r="O9" i="14"/>
  <c r="Q9" i="14"/>
  <c r="V9" i="14"/>
  <c r="G25" i="14"/>
  <c r="M25" i="14" s="1"/>
  <c r="M8" i="14" s="1"/>
  <c r="I25" i="14"/>
  <c r="I8" i="14" s="1"/>
  <c r="K25" i="14"/>
  <c r="O25" i="14"/>
  <c r="Q25" i="14"/>
  <c r="V25" i="14"/>
  <c r="AE28" i="14"/>
  <c r="F44" i="1" s="1"/>
  <c r="BA71" i="13"/>
  <c r="BA68" i="13"/>
  <c r="BA60" i="13"/>
  <c r="BA59" i="13"/>
  <c r="BA48" i="13"/>
  <c r="BA33" i="13"/>
  <c r="BA29" i="13"/>
  <c r="BA17" i="13"/>
  <c r="G8" i="13"/>
  <c r="G76" i="13" s="1"/>
  <c r="G9" i="13"/>
  <c r="I9" i="13"/>
  <c r="I8" i="13" s="1"/>
  <c r="K9" i="13"/>
  <c r="M9" i="13"/>
  <c r="O9" i="13"/>
  <c r="Q9" i="13"/>
  <c r="V9" i="13"/>
  <c r="G10" i="13"/>
  <c r="I10" i="13"/>
  <c r="K10" i="13"/>
  <c r="M10" i="13"/>
  <c r="O10" i="13"/>
  <c r="Q10" i="13"/>
  <c r="V10" i="13"/>
  <c r="G26" i="13"/>
  <c r="I26" i="13"/>
  <c r="K26" i="13"/>
  <c r="M26" i="13"/>
  <c r="O26" i="13"/>
  <c r="Q26" i="13"/>
  <c r="V26" i="13"/>
  <c r="G28" i="13"/>
  <c r="M28" i="13" s="1"/>
  <c r="I28" i="13"/>
  <c r="K28" i="13"/>
  <c r="O28" i="13"/>
  <c r="Q28" i="13"/>
  <c r="V28" i="13"/>
  <c r="G32" i="13"/>
  <c r="M32" i="13" s="1"/>
  <c r="I32" i="13"/>
  <c r="K32" i="13"/>
  <c r="O32" i="13"/>
  <c r="Q32" i="13"/>
  <c r="V32" i="13"/>
  <c r="G36" i="13"/>
  <c r="M36" i="13" s="1"/>
  <c r="I36" i="13"/>
  <c r="K36" i="13"/>
  <c r="O36" i="13"/>
  <c r="Q36" i="13"/>
  <c r="V36" i="13"/>
  <c r="G38" i="13"/>
  <c r="M38" i="13" s="1"/>
  <c r="I38" i="13"/>
  <c r="K38" i="13"/>
  <c r="O38" i="13"/>
  <c r="Q38" i="13"/>
  <c r="V38" i="13"/>
  <c r="G41" i="13"/>
  <c r="I41" i="13"/>
  <c r="K41" i="13"/>
  <c r="M41" i="13"/>
  <c r="O41" i="13"/>
  <c r="Q41" i="13"/>
  <c r="V41" i="13"/>
  <c r="G44" i="13"/>
  <c r="M44" i="13" s="1"/>
  <c r="I44" i="13"/>
  <c r="K44" i="13"/>
  <c r="O44" i="13"/>
  <c r="Q44" i="13"/>
  <c r="V44" i="13"/>
  <c r="G46" i="13"/>
  <c r="I46" i="13"/>
  <c r="K46" i="13"/>
  <c r="M46" i="13"/>
  <c r="O46" i="13"/>
  <c r="Q46" i="13"/>
  <c r="V46" i="13"/>
  <c r="G47" i="13"/>
  <c r="M47" i="13" s="1"/>
  <c r="I47" i="13"/>
  <c r="K47" i="13"/>
  <c r="O47" i="13"/>
  <c r="Q47" i="13"/>
  <c r="V47" i="13"/>
  <c r="G49" i="13"/>
  <c r="M49" i="13" s="1"/>
  <c r="I49" i="13"/>
  <c r="K49" i="13"/>
  <c r="O49" i="13"/>
  <c r="Q49" i="13"/>
  <c r="V49" i="13"/>
  <c r="G66" i="13"/>
  <c r="I66" i="13"/>
  <c r="K66" i="13"/>
  <c r="M66" i="13"/>
  <c r="O66" i="13"/>
  <c r="Q66" i="13"/>
  <c r="V66" i="13"/>
  <c r="G69" i="13"/>
  <c r="M69" i="13" s="1"/>
  <c r="I69" i="13"/>
  <c r="K69" i="13"/>
  <c r="O69" i="13"/>
  <c r="Q69" i="13"/>
  <c r="V69" i="13"/>
  <c r="G72" i="13"/>
  <c r="I72" i="13"/>
  <c r="K72" i="13"/>
  <c r="M72" i="13"/>
  <c r="O72" i="13"/>
  <c r="Q72" i="13"/>
  <c r="V72" i="13"/>
  <c r="G73" i="13"/>
  <c r="M73" i="13" s="1"/>
  <c r="I73" i="13"/>
  <c r="K73" i="13"/>
  <c r="O73" i="13"/>
  <c r="Q73" i="13"/>
  <c r="V73" i="13"/>
  <c r="AE76" i="13"/>
  <c r="F43" i="1" s="1"/>
  <c r="AF76" i="13"/>
  <c r="G43" i="1" s="1"/>
  <c r="BA18" i="12"/>
  <c r="G8" i="12"/>
  <c r="I57" i="1" s="1"/>
  <c r="G9" i="12"/>
  <c r="I9" i="12"/>
  <c r="I8" i="12" s="1"/>
  <c r="K9" i="12"/>
  <c r="O9" i="12"/>
  <c r="Q9" i="12"/>
  <c r="V9" i="12"/>
  <c r="G10" i="12"/>
  <c r="M10" i="12" s="1"/>
  <c r="I10" i="12"/>
  <c r="K10" i="12"/>
  <c r="O10" i="12"/>
  <c r="Q10" i="12"/>
  <c r="V10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6" i="12"/>
  <c r="M36" i="12" s="1"/>
  <c r="I36" i="12"/>
  <c r="K36" i="12"/>
  <c r="O36" i="12"/>
  <c r="Q36" i="12"/>
  <c r="V36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47" i="12"/>
  <c r="M47" i="12" s="1"/>
  <c r="I47" i="12"/>
  <c r="K47" i="12"/>
  <c r="O47" i="12"/>
  <c r="Q47" i="12"/>
  <c r="V47" i="12"/>
  <c r="G50" i="12"/>
  <c r="I50" i="12"/>
  <c r="K50" i="12"/>
  <c r="M50" i="12"/>
  <c r="O50" i="12"/>
  <c r="Q50" i="12"/>
  <c r="V50" i="12"/>
  <c r="G53" i="12"/>
  <c r="I53" i="12"/>
  <c r="K53" i="12"/>
  <c r="M53" i="12"/>
  <c r="O53" i="12"/>
  <c r="Q53" i="12"/>
  <c r="V53" i="12"/>
  <c r="AE56" i="12"/>
  <c r="F42" i="1" s="1"/>
  <c r="I20" i="1"/>
  <c r="I19" i="1"/>
  <c r="I18" i="1"/>
  <c r="I17" i="1"/>
  <c r="H40" i="1"/>
  <c r="K8" i="14" l="1"/>
  <c r="H43" i="1"/>
  <c r="I43" i="1" s="1"/>
  <c r="I16" i="1"/>
  <c r="I21" i="1" s="1"/>
  <c r="I59" i="1"/>
  <c r="J57" i="1" s="1"/>
  <c r="K8" i="13"/>
  <c r="V8" i="12"/>
  <c r="AF56" i="12"/>
  <c r="V8" i="14"/>
  <c r="Q8" i="14"/>
  <c r="G56" i="12"/>
  <c r="O8" i="14"/>
  <c r="V8" i="13"/>
  <c r="Q8" i="13"/>
  <c r="O8" i="12"/>
  <c r="K8" i="12"/>
  <c r="O8" i="13"/>
  <c r="G28" i="14"/>
  <c r="F39" i="1"/>
  <c r="F45" i="1" s="1"/>
  <c r="F41" i="1"/>
  <c r="Q8" i="12"/>
  <c r="AF28" i="14"/>
  <c r="G44" i="1" s="1"/>
  <c r="H44" i="1" s="1"/>
  <c r="I44" i="1" s="1"/>
  <c r="M8" i="13"/>
  <c r="M9" i="12"/>
  <c r="M8" i="12" s="1"/>
  <c r="J28" i="1"/>
  <c r="J26" i="1"/>
  <c r="G38" i="1"/>
  <c r="F38" i="1"/>
  <c r="J23" i="1"/>
  <c r="J24" i="1"/>
  <c r="J25" i="1"/>
  <c r="J27" i="1"/>
  <c r="E24" i="1"/>
  <c r="E26" i="1"/>
  <c r="J58" i="1" l="1"/>
  <c r="J59" i="1" s="1"/>
  <c r="G23" i="1"/>
  <c r="G41" i="1"/>
  <c r="H41" i="1" s="1"/>
  <c r="I41" i="1" s="1"/>
  <c r="G39" i="1"/>
  <c r="G42" i="1"/>
  <c r="H42" i="1" s="1"/>
  <c r="I42" i="1" s="1"/>
  <c r="A23" i="1"/>
  <c r="A24" i="1" s="1"/>
  <c r="G24" i="1" s="1"/>
  <c r="G45" i="1" l="1"/>
  <c r="H39" i="1"/>
  <c r="I39" i="1" l="1"/>
  <c r="I45" i="1" s="1"/>
  <c r="H45" i="1"/>
  <c r="G25" i="1"/>
  <c r="G28" i="1"/>
  <c r="J44" i="1" l="1"/>
  <c r="J43" i="1"/>
  <c r="J41" i="1"/>
  <c r="J42" i="1"/>
  <c r="J39" i="1"/>
  <c r="J45" i="1" s="1"/>
  <c r="A25" i="1"/>
  <c r="A26" i="1" s="1"/>
  <c r="G26" i="1" s="1"/>
  <c r="A27" i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Lidumil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Lidumil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Lidumil</author>
  </authors>
  <commentList>
    <comment ref="S6" authorId="0" shapeId="0" xr:uid="{00000000-0006-0000-05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5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<sst xmlns="http://schemas.openxmlformats.org/spreadsheetml/2006/main" count="655" uniqueCount="224">
  <si>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</si>
  <si>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</si>
  <si>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</si>
  <si>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</si>
  <si>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</si>
  <si>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</si>
  <si>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</si>
  <si>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</si>
  <si>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</si>
  <si>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</si>
  <si>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</si>
  <si>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</si>
  <si>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</si>
  <si>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</si>
  <si>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</si>
  <si>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</si>
  <si>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</si>
  <si>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</si>
  <si>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</si>
  <si>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</si>
  <si>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</si>
  <si>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</si>
  <si>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</si>
  <si>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</si>
  <si>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</si>
  <si>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</si>
  <si>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</si>
  <si>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</si>
  <si>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</si>
  <si>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</si>
  <si>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</si>
  <si>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</si>
  <si>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</si>
  <si>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</si>
  <si>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</si>
  <si>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</si>
  <si>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</si>
  <si>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</si>
  <si>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</si>
  <si>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</si>
  <si>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</si>
  <si>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</si>
  <si>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</si>
  <si>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Procházka</t>
  </si>
  <si>
    <t>2024-028</t>
  </si>
  <si>
    <t>Stavba</t>
  </si>
  <si>
    <t>Stavební objekt</t>
  </si>
  <si>
    <t>09</t>
  </si>
  <si>
    <t>2022055-0301</t>
  </si>
  <si>
    <t>108 elektronika</t>
  </si>
  <si>
    <t>2022055-0303</t>
  </si>
  <si>
    <t>202 elektronika</t>
  </si>
  <si>
    <t>2022055-0322</t>
  </si>
  <si>
    <t>204 elektronika</t>
  </si>
  <si>
    <t>Celkem za stavbu</t>
  </si>
  <si>
    <t>CZK</t>
  </si>
  <si>
    <t>#POPS</t>
  </si>
  <si>
    <t>Popis stavby: 2024-028 - Rozvoj a modernizace infrastruktury základních škol Otrokovice - ZŠ Mánesova a ZŠ Trávníky</t>
  </si>
  <si>
    <t>#POPO</t>
  </si>
  <si>
    <t>Popis objektu: 09 - 2 Etapa - ZŠ Mánesova elektronika</t>
  </si>
  <si>
    <t>#POPR</t>
  </si>
  <si>
    <t>Popis rozpočtu: 2022055-0301 - 108 elektronika</t>
  </si>
  <si>
    <t>Popis rozpočtu: 2022055-0303 - 202 elektronika</t>
  </si>
  <si>
    <t>Popis rozpočtu: 2022055-0322 - 204 elektronika</t>
  </si>
  <si>
    <t>Rekapitulace dílů</t>
  </si>
  <si>
    <t>Typ dílu</t>
  </si>
  <si>
    <t>Elektronik</t>
  </si>
  <si>
    <t>Vybavení k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</si>
  <si>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</si>
  <si>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</si>
  <si>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</si>
  <si>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</si>
  <si>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</si>
  <si>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</si>
  <si>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</si>
  <si>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</si>
  <si>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</si>
  <si>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</si>
  <si>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</si>
  <si>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</si>
  <si>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</si>
  <si>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</si>
  <si>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</si>
  <si>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</si>
  <si>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</si>
  <si>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</si>
  <si>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</si>
  <si>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</si>
  <si>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</si>
  <si>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</si>
  <si>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</si>
  <si>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</si>
  <si>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</si>
  <si>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</si>
  <si>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</si>
  <si>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</si>
  <si>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</si>
  <si>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</si>
  <si>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/>
  </si>
  <si>
    <t>DIL</t>
  </si>
  <si>
    <t>U</t>
  </si>
  <si>
    <t>Učitelské pracoviště</t>
  </si>
  <si>
    <t>Vlastní</t>
  </si>
  <si>
    <t>Indiv</t>
  </si>
  <si>
    <t>Specifikace</t>
  </si>
  <si>
    <t>Běžná</t>
  </si>
  <si>
    <t>POL3_</t>
  </si>
  <si>
    <t>E01</t>
  </si>
  <si>
    <t>Učitelský NTB</t>
  </si>
  <si>
    <t>kus</t>
  </si>
  <si>
    <t>POL3_0</t>
  </si>
  <si>
    <t>POP</t>
  </si>
  <si>
    <t>Záruka: 36 měsíců ONSITE NBD</t>
  </si>
  <si>
    <t>P</t>
  </si>
  <si>
    <t>Projekce</t>
  </si>
  <si>
    <t>Nábytek - společný</t>
  </si>
  <si>
    <t>E02</t>
  </si>
  <si>
    <t>Kapacitní dotykový display 75"</t>
  </si>
  <si>
    <t>Úhlopříčka: 75" (190 cm)</t>
  </si>
  <si>
    <t>kompatibilní s Windows a Mac OS</t>
  </si>
  <si>
    <t>Implementace a připojení k PC – zprovoznění dodaných technologií.</t>
  </si>
  <si>
    <t>E03</t>
  </si>
  <si>
    <t>Pojízdný stojan pro interaktivní tabuli</t>
  </si>
  <si>
    <t>možné limitovat třemi pružinami.</t>
  </si>
  <si>
    <t>O</t>
  </si>
  <si>
    <t>Ozvučení</t>
  </si>
  <si>
    <t>E04</t>
  </si>
  <si>
    <t>Receiver</t>
  </si>
  <si>
    <t>sluchátkový vstup, 1x výstup Cinch, rozsah 20-200Hz, AM/FM tuner</t>
  </si>
  <si>
    <t>Montáž repro vč. Kabeláží – Instalační práce</t>
  </si>
  <si>
    <t>E05</t>
  </si>
  <si>
    <t>Repro pasivní stereo 2 x 60W</t>
  </si>
  <si>
    <t>2x reproduktor výkon 2x 60W, rozsah 20Hz -20kHz, 1x propojovací kabel, 1x RCA kabel</t>
  </si>
  <si>
    <t>E06</t>
  </si>
  <si>
    <t>Konzoly pro repro 2 ks</t>
  </si>
  <si>
    <t>Stavitelná konzola ošetřená vypalovací práškovou barvou</t>
  </si>
  <si>
    <t>E07</t>
  </si>
  <si>
    <t>Nástěnný reproduktor pro školní rozhlas</t>
  </si>
  <si>
    <t>Barva: bílá nebo dle výběru investora</t>
  </si>
  <si>
    <t>SUM</t>
  </si>
  <si>
    <t>CPU: www.cpubenchmark.net min. 20000 bodů bez přetaktování</t>
  </si>
  <si>
    <t>Paměť: min. 16GB DDR4/DDR5</t>
  </si>
  <si>
    <t>Operační systém: plně kompatibilní s MS Windows, nejnovější</t>
  </si>
  <si>
    <t>verze</t>
  </si>
  <si>
    <t>Kapacita disku: min. SSD 512GB, M.2 PCIe NVMe</t>
  </si>
  <si>
    <t>Grafika: integrovaná/dedikovaná,</t>
  </si>
  <si>
    <t>Konektivita: WiFi, LAN 10/100/1000, Bluetooth</t>
  </si>
  <si>
    <t>Porty: 1x RJ45, min. 1x USB 3.0 a vyšší, min. 1x USB 2.0 a vyšší, min. 1x USB-C, 1x audio konektor, 1x HDMI,</t>
  </si>
  <si>
    <t>Integrovaná kamera, mikrofon, numerická klávesnice, podsvícená klávesnice, stereo reproduktory</t>
  </si>
  <si>
    <t>Typ panelu: IPS</t>
  </si>
  <si>
    <t>Technologie podsvícení: LED</t>
  </si>
  <si>
    <t>Úhlopříčka: min. 15,6"</t>
  </si>
  <si>
    <t>Rozlišení: min rozlišení FullHD 1920x1080</t>
  </si>
  <si>
    <t>Poměr stran: 16:9</t>
  </si>
  <si>
    <t>Povrch displeje: Matný nebo antireflexní</t>
  </si>
  <si>
    <t>Rozlišení: 3840 x 2160 pixels - 4K Ultra High Definition, bezpečnostní sklo 4mm</t>
  </si>
  <si>
    <t>antireflex, display s jasem 350 cd/m2, 3x HDMI, OPS zásuvka, zabudováné repro</t>
  </si>
  <si>
    <t>2x15W, min. 10 dotykových bodů, aktivní pero, interní úložiště min. 32 GB,</t>
  </si>
  <si>
    <t>Mobilní stojan se skrytým vertikálním zdvihem cca 450 mm, lze regulovat sílu ke</t>
  </si>
  <si>
    <t>zdvihu tabule. Stojan je včetně konzoly pro projektor a pojezdu, polohy tabule je</t>
  </si>
  <si>
    <t>Stereo receiver 2x 100W, konektory: 3x vstup Cinch, 1x gramofonní vstup, 1x</t>
  </si>
  <si>
    <t>END</t>
  </si>
  <si>
    <t>Laserový projektor – interaktivní</t>
  </si>
  <si>
    <t>Montáž dataprojektoru – pevné kotvení a uvedení do provozu.</t>
  </si>
  <si>
    <t>Projekční stěna</t>
  </si>
  <si>
    <t>Montáž projekční stěny – pevné kotvení a uvedení do provozu.</t>
  </si>
  <si>
    <t>Repro aktivní stereo 2 x 60W</t>
  </si>
  <si>
    <t>2x reproduktor, celkový výkon min. 20W, napájení 230V, 1x propojovací kabel, 1x RCA kabel</t>
  </si>
  <si>
    <t>Po</t>
  </si>
  <si>
    <t>Pomůcky</t>
  </si>
  <si>
    <t>Učitelský mikroskop s kamerou</t>
  </si>
  <si>
    <t>Monokulární mikroskop s kamerou, okulár širokoúhlé (DIN) WF 10x/18 mm s pevným ukazovátkem, Hlavice monokulární otočná o 360°, úhel vhledu 45°, integrovaná USB kamera, Objektivy semiplanachromatické (DIN) 4:1/0,1 n.ap. WD=37,5 mm, 10:1/0,25 n.ap. WD=6,54 mm, 40:1/0,65 n.ap. (pérový) WD=0,68 mm, 60:1/0,85 n.ap. (pérový) WD=0,2 mm Celkové zvětšení 40x - 600x, stolek křížový 130 x 130 mm, Kamera snímací zařízení CMOS 1/2'', max. rozlišení 3,2 Mpix (2048x1536 pixelů), USB 2.0, barevná hloubka 24 bits, frekvence snímání 15 snímků/sekunda.</t>
  </si>
  <si>
    <t>E08</t>
  </si>
  <si>
    <t>Žákovský mikroskop – monokulární</t>
  </si>
  <si>
    <t>bezpečnostní zarážka, rozsah zaostřovacího pohybu pro hrubé ostření 25 mm, rozsah zaostřovacího pohybu pro jemné ostření 25 mm, rozsah pohybu při jemném ostření v rámci jedné otáčky 5 mm, hodnota dílku stupnice mechanismu jemného ostření 0,028 mm</t>
  </si>
  <si>
    <t>• Rozměry přístroje v pracovní poloze: šířka 125 x výška 320 x hloubka 210 mm</t>
  </si>
  <si>
    <t>E09</t>
  </si>
  <si>
    <t>Učitelská sada meřicích senzorů</t>
  </si>
  <si>
    <t>USB modul - umožňující rychlé připojení senzorů k počítači, softwarová neomezená multilicence v českém jazyce pro zaznamenávání a ukládání dat v reálném čase, modul baterie, grafický zobrazovací modul pro zobrazení experimentu bez PC, WiFi komunikační modul pro zobrazení na tabletech, smartphonech. Senzor srdečního rytmu a pulsu, spirometrický senzor, senzor vodivosti pokožky, EKG senzor, senzor tlaku krve, průtokový senzor, senzor vlhkosti půdy, UVB a UVA senzor, senzor stisku, anemometr, GPS senzor, senzor rosného bodu, senzor povrchové teploty, bluetooth modul. Každý senzor musí mít procesor a flash pamět s uložením min. 5 měření přímo v senzoru. Celá měřicí sada senzorů musí být kompatibilní.</t>
  </si>
  <si>
    <t>E10</t>
  </si>
  <si>
    <t>Žákovská sada meřicích senzorů</t>
  </si>
  <si>
    <t>USB modul - umožňující rychlé připojení senzorů k počítači, modul baterie, grafický zobrazovací modul pro zobrazení experimentu bez PC, WiFi komunikační modul pro zobrazení na tabletech, smartphonech. Senzor srdečního rytmu a pulsu, spirometrický senzor, senzor vodivosti pokožky, EKG senzor, senzor stisku. Každý senzor musí mít procesor a flash pamět s uložením min. 5 měření přímo v senzoru. Celá měřicí sada senzorů musí být kompatibilní.</t>
  </si>
  <si>
    <t>S</t>
  </si>
  <si>
    <t>Školení</t>
  </si>
  <si>
    <t>E11</t>
  </si>
  <si>
    <t>Školení měřících senzorů</t>
  </si>
  <si>
    <t>min. 2 hod. školení lektorem na práci s měřícími senzory s neomezenou kapacitou účastníků</t>
  </si>
  <si>
    <t>Operační systém: plně kompatibilní s MS Windows, nejnovější verze</t>
  </si>
  <si>
    <t>• Vhodný pro pozorování: plochých průhledných předmětů - preparátů a menším</t>
  </si>
  <si>
    <t>trojrozměrných předmětů při nižším zvětšení</t>
  </si>
  <si>
    <t>• Rozsah zvětšení: 40 - 400x (s volitelným příslušenstvím až 960x)</t>
  </si>
  <si>
    <t>• Vizuální hlavice: monokulární, úhel sklonu 45°, volně otočná o 360°, bez nutnosti</t>
  </si>
  <si>
    <t>povolit a opět utáhnout fixační šroub</t>
  </si>
  <si>
    <t>• Okuláry: širokoúhlý WF 10x/18 mm s ukazatelem, násuvný průměr 23,2 mm</t>
  </si>
  <si>
    <t>• Revolverová hlavice: pro 3 objektivy</t>
  </si>
  <si>
    <t>• Objektivy: achromatické 4x0,10; 10x0,25; 40x0,65</t>
  </si>
  <si>
    <t>• Ostření: hrubé i jemné, koaxiálně umístěné ovladače hrubého a jemného ostření,</t>
  </si>
  <si>
    <t>• Osvětlení: procházející světlo (spodní osvětlení), dopadající světlo (horní osvětlení), LED diodové, možnost plynulé regulace intenzity, 5V síťový adaptér nebo 3 tužkové baterie typu AA (nejsou součástí balení)</t>
  </si>
  <si>
    <t>• Kondenzor, clony, filtry: diskový měnič 6 aperturních clon pod pracovním stolkem</t>
  </si>
  <si>
    <t>• Pracovní stolek: čtvercový 95 x 95 mm</t>
  </si>
  <si>
    <t>• Upevnění preparátu: dvojice pružinových držáků</t>
  </si>
  <si>
    <t>• Hmotnost přístroje: 1,9 kg</t>
  </si>
  <si>
    <t>Učitelská sada obsahuje:</t>
  </si>
  <si>
    <t>Žákovská sada obsahuje:</t>
  </si>
  <si>
    <t xml:space="preserve">CPU: www.cpubenchmark.net min. 20000 bodů bez přetaktování </t>
  </si>
  <si>
    <t xml:space="preserve">Paměť: min. 16GB DDR4/DDR5 </t>
  </si>
  <si>
    <t xml:space="preserve">Operační systém: plně kompatibilní s MS Windows, nejnovější verze </t>
  </si>
  <si>
    <t xml:space="preserve">Kapacita disku: min. SSD 512GB, M.2 PCIe NVMe </t>
  </si>
  <si>
    <t xml:space="preserve">Grafika: integrovaná/dedikovaná, </t>
  </si>
  <si>
    <t xml:space="preserve">Konektivita: WiFi, LAN 10/100/1000, Bluetooth </t>
  </si>
  <si>
    <t xml:space="preserve">Porty: 1x RJ45, min. 1x USB 3.0 a vyšší, min. 1x USB 2.0 a vyšší, min. 1x USB-C, 1x audio konektor, 1x HDMI, </t>
  </si>
  <si>
    <t xml:space="preserve">Integrovaná kamera, mikrofon, numerická klávesnice, podsvícená klávesnice, stereo reproduktory </t>
  </si>
  <si>
    <t xml:space="preserve">Typ panelu: IPS </t>
  </si>
  <si>
    <t xml:space="preserve">Technologie podsvícení: LED </t>
  </si>
  <si>
    <t xml:space="preserve">Úhlopříčka: min. 15,6" </t>
  </si>
  <si>
    <t xml:space="preserve">Rozlišení: min rozlišení FullHD 1920x1080 </t>
  </si>
  <si>
    <t xml:space="preserve">Poměr stran: 16:9 </t>
  </si>
  <si>
    <t xml:space="preserve">Povrch displeje: Matný nebo antireflexní </t>
  </si>
  <si>
    <t>Interaktivní laserový dataprojektor s technologií 3LCD, RGB se závěrkou s kapalnými krystaly, rozlišení minimálně WXGA (1280x800) 16:10 a ultrakrátkou vzdáleností. Projektor bez lampy, se svítivostí min. 3800 lumenů, kontrastní poměr min. 4 000 000:1, extrémě dlouhou životností světelného laseru 20 000 hodin,  Audiovýstup, Audiovstup, min. 3x HDMI, 2x USB, Ethernet, Wi-Fi, 2x VGA, repro min. 16W, korekce lichoběžníku. Rozhraní pro dotykové ovlávání pomocí pera i prstů. Včetně konzoly a 2ks dotykových per.</t>
  </si>
  <si>
    <t>Keramická projekční stěna o rozměru 4000 x 1500 mm s magnetickým povrchem pro popis a projekci. Celá plocha je popisovatelná, bezrámová a slouží jako projekční plocha k interaktivnímu projektoru. Bezespárová fixace ocelových plátů ke stěně je zajištěna prostřednictvím bezšroubové technologie. Výškově nastavitelná tabule s pojezdem, projektor připevněn k tabuli.</t>
  </si>
  <si>
    <t>Rozvoj a modernizace infrastruktury základních škol Otrokovice - ZŠ Mánesova II. etapa</t>
  </si>
  <si>
    <t xml:space="preserve">ZŠ Mánesova IT vybavení - II. etapa </t>
  </si>
  <si>
    <t>ZŠ Mánesova IT vybavení - II. etapa</t>
  </si>
  <si>
    <t>Rozvoj a modernizace infrastruktury základních škol Otrokovice - ZŠ Mánesova II.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</si>
</sst>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38</v>
      </c>
    </row>
    <row r="2" spans="1:7" ht="57.75" customHeight="1" x14ac:dyDescent="0.25">
      <c r="A2" s="186" t="s">
        <v>39</v>
      </c>
      <c r="B2" s="186"/>
      <c r="C2" s="186"/>
      <c r="D2" s="186"/>
      <c r="E2" s="186"/>
      <c r="F2" s="186"/>
      <c r="G2" s="186"/>
    </row>
  </sheetData>
  <sheetProtection password="C396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N5" sqref="N5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2" customWidth="1"/>
    <col min="4" max="4" width="13" style="52" customWidth="1"/>
    <col min="5" max="5" width="9.7265625" style="52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36</v>
      </c>
      <c r="B1" s="221" t="s">
        <v>41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5">
      <c r="A2" s="2"/>
      <c r="B2" s="76" t="s">
        <v>22</v>
      </c>
      <c r="C2" s="77"/>
      <c r="D2" s="78" t="s">
        <v>44</v>
      </c>
      <c r="E2" s="227" t="s">
        <v>220</v>
      </c>
      <c r="F2" s="228"/>
      <c r="G2" s="228"/>
      <c r="H2" s="228"/>
      <c r="I2" s="228"/>
      <c r="J2" s="229"/>
      <c r="O2" s="1"/>
    </row>
    <row r="3" spans="1:15" ht="27" hidden="1" customHeight="1" x14ac:dyDescent="0.25">
      <c r="A3" s="2"/>
      <c r="B3" s="79"/>
      <c r="C3" s="77"/>
      <c r="D3" s="80"/>
      <c r="E3" s="230"/>
      <c r="F3" s="231"/>
      <c r="G3" s="231"/>
      <c r="H3" s="231"/>
      <c r="I3" s="231"/>
      <c r="J3" s="232"/>
    </row>
    <row r="4" spans="1:15" ht="23.25" customHeight="1" x14ac:dyDescent="0.25">
      <c r="A4" s="2"/>
      <c r="B4" s="81"/>
      <c r="C4" s="82"/>
      <c r="D4" s="83"/>
      <c r="E4" s="211"/>
      <c r="F4" s="211"/>
      <c r="G4" s="211"/>
      <c r="H4" s="211"/>
      <c r="I4" s="211"/>
      <c r="J4" s="212"/>
    </row>
    <row r="5" spans="1:15" ht="24" customHeight="1" x14ac:dyDescent="0.25">
      <c r="A5" s="2"/>
      <c r="B5" s="31" t="s">
        <v>42</v>
      </c>
      <c r="D5" s="215"/>
      <c r="E5" s="216"/>
      <c r="F5" s="216"/>
      <c r="G5" s="216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17"/>
      <c r="E6" s="218"/>
      <c r="F6" s="218"/>
      <c r="G6" s="218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219"/>
      <c r="F7" s="220"/>
      <c r="G7" s="220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34"/>
      <c r="E11" s="234"/>
      <c r="F11" s="234"/>
      <c r="G11" s="234"/>
      <c r="H11" s="18" t="s">
        <v>40</v>
      </c>
      <c r="I11" s="84"/>
      <c r="J11" s="8"/>
    </row>
    <row r="12" spans="1:15" ht="15.75" customHeight="1" x14ac:dyDescent="0.25">
      <c r="A12" s="2"/>
      <c r="B12" s="28"/>
      <c r="C12" s="55"/>
      <c r="D12" s="210"/>
      <c r="E12" s="210"/>
      <c r="F12" s="210"/>
      <c r="G12" s="210"/>
      <c r="H12" s="18" t="s">
        <v>34</v>
      </c>
      <c r="I12" s="84"/>
      <c r="J12" s="8"/>
    </row>
    <row r="13" spans="1:15" ht="15.75" customHeight="1" x14ac:dyDescent="0.25">
      <c r="A13" s="2"/>
      <c r="B13" s="29"/>
      <c r="C13" s="56"/>
      <c r="D13" s="85"/>
      <c r="E13" s="213"/>
      <c r="F13" s="214"/>
      <c r="G13" s="214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233"/>
      <c r="F15" s="233"/>
      <c r="G15" s="235"/>
      <c r="H15" s="235"/>
      <c r="I15" s="235" t="s">
        <v>29</v>
      </c>
      <c r="J15" s="236"/>
    </row>
    <row r="16" spans="1:15" ht="23.25" customHeight="1" x14ac:dyDescent="0.25">
      <c r="A16" s="138" t="s">
        <v>24</v>
      </c>
      <c r="B16" s="38" t="s">
        <v>24</v>
      </c>
      <c r="C16" s="62"/>
      <c r="D16" s="63"/>
      <c r="E16" s="199"/>
      <c r="F16" s="200"/>
      <c r="G16" s="199"/>
      <c r="H16" s="200"/>
      <c r="I16" s="199">
        <f>SUMIF(F57:F58,A16,I57:I58)+SUMIF(F57:F58,"PSU",I57:I58)</f>
        <v>0</v>
      </c>
      <c r="J16" s="201"/>
    </row>
    <row r="17" spans="1:10" ht="23.25" customHeight="1" x14ac:dyDescent="0.25">
      <c r="A17" s="138" t="s">
        <v>25</v>
      </c>
      <c r="B17" s="38" t="s">
        <v>25</v>
      </c>
      <c r="C17" s="62"/>
      <c r="D17" s="63"/>
      <c r="E17" s="199"/>
      <c r="F17" s="200"/>
      <c r="G17" s="199"/>
      <c r="H17" s="200"/>
      <c r="I17" s="199">
        <f>SUMIF(F57:F58,A17,I57:I58)</f>
        <v>0</v>
      </c>
      <c r="J17" s="201"/>
    </row>
    <row r="18" spans="1:10" ht="23.25" customHeight="1" x14ac:dyDescent="0.25">
      <c r="A18" s="138" t="s">
        <v>26</v>
      </c>
      <c r="B18" s="38" t="s">
        <v>26</v>
      </c>
      <c r="C18" s="62"/>
      <c r="D18" s="63"/>
      <c r="E18" s="199"/>
      <c r="F18" s="200"/>
      <c r="G18" s="199"/>
      <c r="H18" s="200"/>
      <c r="I18" s="199">
        <f>SUMIF(F57:F58,A18,I57:I58)</f>
        <v>0</v>
      </c>
      <c r="J18" s="201"/>
    </row>
    <row r="19" spans="1:10" ht="23.25" customHeight="1" x14ac:dyDescent="0.25">
      <c r="A19" s="138" t="s">
        <v>68</v>
      </c>
      <c r="B19" s="38" t="s">
        <v>27</v>
      </c>
      <c r="C19" s="62"/>
      <c r="D19" s="63"/>
      <c r="E19" s="199"/>
      <c r="F19" s="200"/>
      <c r="G19" s="199"/>
      <c r="H19" s="200"/>
      <c r="I19" s="199">
        <f>SUMIF(F57:F58,A19,I57:I58)</f>
        <v>0</v>
      </c>
      <c r="J19" s="201"/>
    </row>
    <row r="20" spans="1:10" ht="23.25" customHeight="1" x14ac:dyDescent="0.25">
      <c r="A20" s="138" t="s">
        <v>69</v>
      </c>
      <c r="B20" s="38" t="s">
        <v>28</v>
      </c>
      <c r="C20" s="62"/>
      <c r="D20" s="63"/>
      <c r="E20" s="199"/>
      <c r="F20" s="200"/>
      <c r="G20" s="199"/>
      <c r="H20" s="200"/>
      <c r="I20" s="199">
        <f>SUMIF(F57:F58,A20,I57:I58)</f>
        <v>0</v>
      </c>
      <c r="J20" s="201"/>
    </row>
    <row r="21" spans="1:10" ht="23.25" customHeight="1" x14ac:dyDescent="0.3">
      <c r="A21" s="2"/>
      <c r="B21" s="48" t="s">
        <v>29</v>
      </c>
      <c r="C21" s="64"/>
      <c r="D21" s="65"/>
      <c r="E21" s="202"/>
      <c r="F21" s="237"/>
      <c r="G21" s="202"/>
      <c r="H21" s="237"/>
      <c r="I21" s="202">
        <f>SUM(I16:J20)</f>
        <v>0</v>
      </c>
      <c r="J21" s="203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97">
        <f>ZakladDPHSniVypocet</f>
        <v>0</v>
      </c>
      <c r="H23" s="198"/>
      <c r="I23" s="198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195">
        <f>IF(A24&gt;50, ROUNDUP(A23, 0), ROUNDDOWN(A23, 0))</f>
        <v>0</v>
      </c>
      <c r="H24" s="196"/>
      <c r="I24" s="196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7">
        <f>ZakladDPHZaklVypocet</f>
        <v>0</v>
      </c>
      <c r="H25" s="198"/>
      <c r="I25" s="198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4">
        <f>IF(A26&gt;50, ROUNDUP(A25, 0), ROUNDDOWN(A25, 0))</f>
        <v>0</v>
      </c>
      <c r="H26" s="225"/>
      <c r="I26" s="225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6">
        <f>CenaCelkem-(ZakladDPHSni+DPHSni+ZakladDPHZakl+DPHZakl)</f>
        <v>0</v>
      </c>
      <c r="H27" s="226"/>
      <c r="I27" s="226"/>
      <c r="J27" s="41" t="str">
        <f t="shared" si="0"/>
        <v>CZK</v>
      </c>
    </row>
    <row r="28" spans="1:10" ht="27.75" hidden="1" customHeight="1" thickBot="1" x14ac:dyDescent="0.3">
      <c r="A28" s="2"/>
      <c r="B28" s="111" t="s">
        <v>23</v>
      </c>
      <c r="C28" s="112"/>
      <c r="D28" s="112"/>
      <c r="E28" s="113"/>
      <c r="F28" s="114"/>
      <c r="G28" s="205">
        <f>ZakladDPHSniVypocet+ZakladDPHZaklVypocet</f>
        <v>0</v>
      </c>
      <c r="H28" s="205"/>
      <c r="I28" s="205"/>
      <c r="J28" s="115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1" t="s">
        <v>35</v>
      </c>
      <c r="C29" s="116"/>
      <c r="D29" s="116"/>
      <c r="E29" s="116"/>
      <c r="F29" s="117"/>
      <c r="G29" s="204">
        <f>IF(A29&gt;50, ROUNDUP(A27, 0), ROUNDDOWN(A27, 0))</f>
        <v>0</v>
      </c>
      <c r="H29" s="204"/>
      <c r="I29" s="204"/>
      <c r="J29" s="118" t="s">
        <v>55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206"/>
      <c r="E34" s="207"/>
      <c r="G34" s="208"/>
      <c r="H34" s="209"/>
      <c r="I34" s="209"/>
      <c r="J34" s="25"/>
    </row>
    <row r="35" spans="1:10" ht="12.75" customHeight="1" x14ac:dyDescent="0.25">
      <c r="A35" s="2"/>
      <c r="B35" s="2"/>
      <c r="D35" s="194" t="s">
        <v>2</v>
      </c>
      <c r="E35" s="1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5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5">
      <c r="A39" s="87">
        <v>1</v>
      </c>
      <c r="B39" s="97" t="s">
        <v>45</v>
      </c>
      <c r="C39" s="187"/>
      <c r="D39" s="187"/>
      <c r="E39" s="187"/>
      <c r="F39" s="98">
        <f>'09 2022055-0301 Pol'!AE56+'09 2022055-0303 Pol'!AE76+'09 2022055-0322 Pol'!AE28</f>
        <v>0</v>
      </c>
      <c r="G39" s="99">
        <f>'09 2022055-0301 Pol'!AF56+'09 2022055-0303 Pol'!AF76+'09 2022055-0322 Pol'!AF28</f>
        <v>0</v>
      </c>
      <c r="H39" s="100">
        <f t="shared" ref="H39:H44" si="1">(F39*SazbaDPH1/100)+(G39*SazbaDPH2/100)</f>
        <v>0</v>
      </c>
      <c r="I39" s="100">
        <f>F39+G39+H39</f>
        <v>0</v>
      </c>
      <c r="J39" s="101" t="str">
        <f>IF(CenaCelkemVypocet=0,"",I39/CenaCelkemVypocet*100)</f>
        <v/>
      </c>
    </row>
    <row r="40" spans="1:10" ht="25.5" customHeight="1" x14ac:dyDescent="0.25">
      <c r="A40" s="87">
        <v>2</v>
      </c>
      <c r="B40" s="102"/>
      <c r="C40" s="193" t="s">
        <v>46</v>
      </c>
      <c r="D40" s="193"/>
      <c r="E40" s="193"/>
      <c r="F40" s="103"/>
      <c r="G40" s="104"/>
      <c r="H40" s="104">
        <f t="shared" si="1"/>
        <v>0</v>
      </c>
      <c r="I40" s="104"/>
      <c r="J40" s="105"/>
    </row>
    <row r="41" spans="1:10" ht="25.5" customHeight="1" x14ac:dyDescent="0.25">
      <c r="A41" s="87">
        <v>2</v>
      </c>
      <c r="B41" s="102" t="s">
        <v>47</v>
      </c>
      <c r="C41" s="193" t="s">
        <v>222</v>
      </c>
      <c r="D41" s="193"/>
      <c r="E41" s="193"/>
      <c r="F41" s="103">
        <f>'09 2022055-0301 Pol'!AE56+'09 2022055-0303 Pol'!AE76+'09 2022055-0322 Pol'!AE28</f>
        <v>0</v>
      </c>
      <c r="G41" s="104">
        <f>'09 2022055-0301 Pol'!AF56+'09 2022055-0303 Pol'!AF76+'09 2022055-0322 Pol'!AF28</f>
        <v>0</v>
      </c>
      <c r="H41" s="104">
        <f t="shared" si="1"/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customHeight="1" x14ac:dyDescent="0.25">
      <c r="A42" s="87">
        <v>3</v>
      </c>
      <c r="B42" s="106" t="s">
        <v>48</v>
      </c>
      <c r="C42" s="187" t="s">
        <v>49</v>
      </c>
      <c r="D42" s="187"/>
      <c r="E42" s="187"/>
      <c r="F42" s="107">
        <f>'09 2022055-0301 Pol'!AE56</f>
        <v>0</v>
      </c>
      <c r="G42" s="100">
        <f>'09 2022055-0301 Pol'!AF56</f>
        <v>0</v>
      </c>
      <c r="H42" s="100">
        <f t="shared" si="1"/>
        <v>0</v>
      </c>
      <c r="I42" s="100">
        <f>F42+G42+H42</f>
        <v>0</v>
      </c>
      <c r="J42" s="101" t="str">
        <f>IF(CenaCelkemVypocet=0,"",I42/CenaCelkemVypocet*100)</f>
        <v/>
      </c>
    </row>
    <row r="43" spans="1:10" ht="25.5" customHeight="1" x14ac:dyDescent="0.25">
      <c r="A43" s="87">
        <v>3</v>
      </c>
      <c r="B43" s="106" t="s">
        <v>50</v>
      </c>
      <c r="C43" s="187" t="s">
        <v>51</v>
      </c>
      <c r="D43" s="187"/>
      <c r="E43" s="187"/>
      <c r="F43" s="107">
        <f>'09 2022055-0303 Pol'!AE76</f>
        <v>0</v>
      </c>
      <c r="G43" s="100">
        <f>'09 2022055-0303 Pol'!AF76</f>
        <v>0</v>
      </c>
      <c r="H43" s="100">
        <f t="shared" si="1"/>
        <v>0</v>
      </c>
      <c r="I43" s="100">
        <f>F43+G43+H43</f>
        <v>0</v>
      </c>
      <c r="J43" s="101" t="str">
        <f>IF(CenaCelkemVypocet=0,"",I43/CenaCelkemVypocet*100)</f>
        <v/>
      </c>
    </row>
    <row r="44" spans="1:10" ht="25.5" customHeight="1" x14ac:dyDescent="0.25">
      <c r="A44" s="87">
        <v>3</v>
      </c>
      <c r="B44" s="106" t="s">
        <v>52</v>
      </c>
      <c r="C44" s="187" t="s">
        <v>53</v>
      </c>
      <c r="D44" s="187"/>
      <c r="E44" s="187"/>
      <c r="F44" s="107">
        <f>'09 2022055-0322 Pol'!AE28</f>
        <v>0</v>
      </c>
      <c r="G44" s="100">
        <f>'09 2022055-0322 Pol'!AF28</f>
        <v>0</v>
      </c>
      <c r="H44" s="100">
        <f t="shared" si="1"/>
        <v>0</v>
      </c>
      <c r="I44" s="100">
        <f>F44+G44+H44</f>
        <v>0</v>
      </c>
      <c r="J44" s="101" t="str">
        <f>IF(CenaCelkemVypocet=0,"",I44/CenaCelkemVypocet*100)</f>
        <v/>
      </c>
    </row>
    <row r="45" spans="1:10" ht="25.5" customHeight="1" x14ac:dyDescent="0.25">
      <c r="A45" s="87"/>
      <c r="B45" s="188" t="s">
        <v>54</v>
      </c>
      <c r="C45" s="189"/>
      <c r="D45" s="189"/>
      <c r="E45" s="190"/>
      <c r="F45" s="108">
        <f>SUMIF(A39:A44,"=1",F39:F44)</f>
        <v>0</v>
      </c>
      <c r="G45" s="109">
        <f>SUMIF(A39:A44,"=1",G39:G44)</f>
        <v>0</v>
      </c>
      <c r="H45" s="109">
        <f>SUMIF(A39:A44,"=1",H39:H44)</f>
        <v>0</v>
      </c>
      <c r="I45" s="109">
        <f>SUMIF(A39:A44,"=1",I39:I44)</f>
        <v>0</v>
      </c>
      <c r="J45" s="110">
        <f>SUMIF(A39:A44,"=1",J39:J44)</f>
        <v>0</v>
      </c>
    </row>
    <row r="47" spans="1:10" x14ac:dyDescent="0.25">
      <c r="A47" t="s">
        <v>56</v>
      </c>
      <c r="B47" t="s">
        <v>57</v>
      </c>
    </row>
    <row r="48" spans="1:10" x14ac:dyDescent="0.25">
      <c r="A48" t="s">
        <v>58</v>
      </c>
      <c r="B48" t="s">
        <v>59</v>
      </c>
    </row>
    <row r="49" spans="1:10" x14ac:dyDescent="0.25">
      <c r="A49" t="s">
        <v>60</v>
      </c>
      <c r="B49" t="s">
        <v>61</v>
      </c>
    </row>
    <row r="50" spans="1:10" x14ac:dyDescent="0.25">
      <c r="A50" t="s">
        <v>60</v>
      </c>
      <c r="B50" t="s">
        <v>62</v>
      </c>
    </row>
    <row r="51" spans="1:10" x14ac:dyDescent="0.25">
      <c r="A51" t="s">
        <v>60</v>
      </c>
      <c r="B51" t="s">
        <v>63</v>
      </c>
    </row>
    <row r="54" spans="1:10" ht="15.5" x14ac:dyDescent="0.35">
      <c r="B54" s="119" t="s">
        <v>64</v>
      </c>
    </row>
    <row r="56" spans="1:10" ht="25.5" customHeight="1" x14ac:dyDescent="0.25">
      <c r="A56" s="121"/>
      <c r="B56" s="124" t="s">
        <v>17</v>
      </c>
      <c r="C56" s="124" t="s">
        <v>5</v>
      </c>
      <c r="D56" s="125"/>
      <c r="E56" s="125"/>
      <c r="F56" s="126" t="s">
        <v>65</v>
      </c>
      <c r="G56" s="126"/>
      <c r="H56" s="126"/>
      <c r="I56" s="126" t="s">
        <v>29</v>
      </c>
      <c r="J56" s="126" t="s">
        <v>0</v>
      </c>
    </row>
    <row r="57" spans="1:10" ht="36.75" customHeight="1" x14ac:dyDescent="0.25">
      <c r="A57" s="122"/>
      <c r="B57" s="127" t="s">
        <v>66</v>
      </c>
      <c r="C57" s="191"/>
      <c r="D57" s="192"/>
      <c r="E57" s="192"/>
      <c r="F57" s="134" t="s">
        <v>24</v>
      </c>
      <c r="G57" s="135"/>
      <c r="H57" s="135"/>
      <c r="I57" s="135">
        <f>'09 2022055-0301 Pol'!G8+'09 2022055-0303 Pol'!G8</f>
        <v>0</v>
      </c>
      <c r="J57" s="131" t="str">
        <f>IF(I59=0,"",I57/I59*100)</f>
        <v/>
      </c>
    </row>
    <row r="58" spans="1:10" ht="36.75" customHeight="1" x14ac:dyDescent="0.25">
      <c r="A58" s="122"/>
      <c r="B58" s="127" t="s">
        <v>67</v>
      </c>
      <c r="C58" s="191"/>
      <c r="D58" s="192"/>
      <c r="E58" s="192"/>
      <c r="F58" s="134" t="s">
        <v>24</v>
      </c>
      <c r="G58" s="135"/>
      <c r="H58" s="135"/>
      <c r="I58" s="135">
        <f>'09 2022055-0322 Pol'!G8</f>
        <v>0</v>
      </c>
      <c r="J58" s="131" t="str">
        <f>IF(I59=0,"",I58/I59*100)</f>
        <v/>
      </c>
    </row>
    <row r="59" spans="1:10" ht="25.5" customHeight="1" x14ac:dyDescent="0.25">
      <c r="A59" s="123"/>
      <c r="B59" s="128" t="s">
        <v>1</v>
      </c>
      <c r="C59" s="129"/>
      <c r="D59" s="130"/>
      <c r="E59" s="130"/>
      <c r="F59" s="136"/>
      <c r="G59" s="137"/>
      <c r="H59" s="137"/>
      <c r="I59" s="137">
        <f>SUM(I57:I58)</f>
        <v>0</v>
      </c>
      <c r="J59" s="132">
        <f>SUM(J57:J58)</f>
        <v>0</v>
      </c>
    </row>
    <row r="60" spans="1:10" x14ac:dyDescent="0.25">
      <c r="F60" s="86"/>
      <c r="G60" s="86"/>
      <c r="H60" s="86"/>
      <c r="I60" s="86"/>
      <c r="J60" s="133"/>
    </row>
    <row r="61" spans="1:10" x14ac:dyDescent="0.25">
      <c r="F61" s="86"/>
      <c r="G61" s="86"/>
      <c r="H61" s="86"/>
      <c r="I61" s="86"/>
      <c r="J61" s="133"/>
    </row>
    <row r="62" spans="1:10" x14ac:dyDescent="0.25">
      <c r="F62" s="86"/>
      <c r="G62" s="86"/>
      <c r="H62" s="86"/>
      <c r="I62" s="86"/>
      <c r="J62" s="133"/>
    </row>
  </sheetData>
  <sheetProtection algorithmName="SHA-512" hashValue="Ei8r6LoTSRrVMaJQpl+BQGs8vDj6CNNd8tu0WMGg7iIdrq3XDQvwPpB6Ugqk2V5yQ84tWFN6YTYexEF8sxm7TQ==" saltValue="1EKTOUi89ULNIKbenPRxX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44:E44"/>
    <mergeCell ref="B45:E45"/>
    <mergeCell ref="C57:E57"/>
    <mergeCell ref="C58:E58"/>
    <mergeCell ref="C39:E39"/>
    <mergeCell ref="C40:E40"/>
    <mergeCell ref="C41:E41"/>
    <mergeCell ref="C42:E42"/>
    <mergeCell ref="C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238" t="s">
        <v>6</v>
      </c>
      <c r="B1" s="238"/>
      <c r="C1" s="239"/>
      <c r="D1" s="238"/>
      <c r="E1" s="238"/>
      <c r="F1" s="238"/>
      <c r="G1" s="238"/>
    </row>
    <row r="2" spans="1:7" ht="25" customHeight="1" x14ac:dyDescent="0.25">
      <c r="A2" s="50" t="s">
        <v>7</v>
      </c>
      <c r="B2" s="49"/>
      <c r="C2" s="240"/>
      <c r="D2" s="240"/>
      <c r="E2" s="240"/>
      <c r="F2" s="240"/>
      <c r="G2" s="241"/>
    </row>
    <row r="3" spans="1:7" ht="25" customHeight="1" x14ac:dyDescent="0.25">
      <c r="A3" s="50" t="s">
        <v>8</v>
      </c>
      <c r="B3" s="49"/>
      <c r="C3" s="240"/>
      <c r="D3" s="240"/>
      <c r="E3" s="240"/>
      <c r="F3" s="240"/>
      <c r="G3" s="241"/>
    </row>
    <row r="4" spans="1:7" ht="25" customHeight="1" x14ac:dyDescent="0.25">
      <c r="A4" s="50" t="s">
        <v>9</v>
      </c>
      <c r="B4" s="49"/>
      <c r="C4" s="240"/>
      <c r="D4" s="240"/>
      <c r="E4" s="240"/>
      <c r="F4" s="240"/>
      <c r="G4" s="241"/>
    </row>
    <row r="5" spans="1:7" x14ac:dyDescent="0.25">
      <c r="B5" s="4"/>
      <c r="C5" s="5"/>
      <c r="D5" s="6"/>
    </row>
  </sheetData>
  <sheetProtection password="C396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Z4" sqref="Z4"/>
    </sheetView>
  </sheetViews>
  <sheetFormatPr defaultRowHeight="12.5" outlineLevelRow="3" x14ac:dyDescent="0.25"/>
  <cols>
    <col min="1" max="1" width="3.453125" customWidth="1"/>
    <col min="2" max="2" width="12.54296875" style="120" customWidth="1"/>
    <col min="3" max="3" width="63.26953125" style="120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7" width="0" hidden="1" customWidth="1"/>
    <col min="18" max="18" width="6.81640625" customWidth="1"/>
    <col min="20" max="25" width="0" hidden="1" customWidth="1"/>
    <col min="29" max="29" width="0" hidden="1" customWidth="1"/>
    <col min="31" max="41" width="0" hidden="1" customWidth="1"/>
    <col min="53" max="53" width="98.7265625" customWidth="1"/>
  </cols>
  <sheetData>
    <row r="1" spans="1:60" ht="15.75" customHeight="1" x14ac:dyDescent="0.35">
      <c r="A1" s="246" t="s">
        <v>70</v>
      </c>
      <c r="B1" s="246"/>
      <c r="C1" s="246"/>
      <c r="D1" s="246"/>
      <c r="E1" s="246"/>
      <c r="F1" s="246"/>
      <c r="G1" s="246"/>
      <c r="AG1" t="s">
        <v>71</v>
      </c>
    </row>
    <row r="2" spans="1:60" ht="25" customHeight="1" x14ac:dyDescent="0.25">
      <c r="A2" s="50" t="s">
        <v>7</v>
      </c>
      <c r="B2" s="49" t="s">
        <v>44</v>
      </c>
      <c r="C2" s="247" t="s">
        <v>220</v>
      </c>
      <c r="D2" s="248"/>
      <c r="E2" s="248"/>
      <c r="F2" s="248"/>
      <c r="G2" s="249"/>
      <c r="AG2" t="s">
        <v>72</v>
      </c>
    </row>
    <row r="3" spans="1:60" ht="25" customHeight="1" x14ac:dyDescent="0.25">
      <c r="A3" s="50" t="s">
        <v>8</v>
      </c>
      <c r="B3" s="49" t="s">
        <v>47</v>
      </c>
      <c r="C3" s="247" t="s">
        <v>221</v>
      </c>
      <c r="D3" s="248"/>
      <c r="E3" s="248"/>
      <c r="F3" s="248"/>
      <c r="G3" s="249"/>
      <c r="AC3" s="120" t="s">
        <v>72</v>
      </c>
      <c r="AG3" t="s">
        <v>73</v>
      </c>
    </row>
    <row r="4" spans="1:60" ht="25" customHeight="1" x14ac:dyDescent="0.25">
      <c r="A4" s="139" t="s">
        <v>9</v>
      </c>
      <c r="B4" s="140" t="s">
        <v>48</v>
      </c>
      <c r="C4" s="250" t="s">
        <v>49</v>
      </c>
      <c r="D4" s="251"/>
      <c r="E4" s="251"/>
      <c r="F4" s="251"/>
      <c r="G4" s="252"/>
      <c r="AG4" t="s">
        <v>74</v>
      </c>
    </row>
    <row r="5" spans="1:60" x14ac:dyDescent="0.25">
      <c r="D5" s="10"/>
    </row>
    <row r="6" spans="1:60" ht="37.5" x14ac:dyDescent="0.25">
      <c r="A6" s="142" t="s">
        <v>75</v>
      </c>
      <c r="B6" s="144" t="s">
        <v>76</v>
      </c>
      <c r="C6" s="144" t="s">
        <v>77</v>
      </c>
      <c r="D6" s="143" t="s">
        <v>78</v>
      </c>
      <c r="E6" s="142" t="s">
        <v>79</v>
      </c>
      <c r="F6" s="141" t="s">
        <v>80</v>
      </c>
      <c r="G6" s="142" t="s">
        <v>29</v>
      </c>
      <c r="H6" s="145" t="s">
        <v>30</v>
      </c>
      <c r="I6" s="145" t="s">
        <v>81</v>
      </c>
      <c r="J6" s="145" t="s">
        <v>31</v>
      </c>
      <c r="K6" s="145" t="s">
        <v>82</v>
      </c>
      <c r="L6" s="145" t="s">
        <v>83</v>
      </c>
      <c r="M6" s="145" t="s">
        <v>84</v>
      </c>
      <c r="N6" s="145" t="s">
        <v>85</v>
      </c>
      <c r="O6" s="145" t="s">
        <v>86</v>
      </c>
      <c r="P6" s="145" t="s">
        <v>87</v>
      </c>
      <c r="Q6" s="145" t="s">
        <v>88</v>
      </c>
      <c r="R6" s="145" t="s">
        <v>89</v>
      </c>
      <c r="S6" s="145" t="s">
        <v>90</v>
      </c>
      <c r="T6" s="145" t="s">
        <v>91</v>
      </c>
      <c r="U6" s="145" t="s">
        <v>92</v>
      </c>
      <c r="V6" s="145" t="s">
        <v>93</v>
      </c>
      <c r="W6" s="145" t="s">
        <v>94</v>
      </c>
      <c r="X6" s="145" t="s">
        <v>95</v>
      </c>
      <c r="Y6" s="145" t="s">
        <v>96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ht="13" x14ac:dyDescent="0.25">
      <c r="A8" s="158" t="s">
        <v>97</v>
      </c>
      <c r="B8" s="159" t="s">
        <v>66</v>
      </c>
      <c r="C8" s="180" t="s">
        <v>98</v>
      </c>
      <c r="D8" s="160"/>
      <c r="E8" s="161"/>
      <c r="F8" s="162"/>
      <c r="G8" s="162">
        <f>SUMIF(AG9:AG54,"&lt;&gt;NOR",G9:G54)</f>
        <v>0</v>
      </c>
      <c r="H8" s="162"/>
      <c r="I8" s="162">
        <f>SUM(I9:I54)</f>
        <v>0</v>
      </c>
      <c r="J8" s="162"/>
      <c r="K8" s="162">
        <f>SUM(K9:K54)</f>
        <v>0</v>
      </c>
      <c r="L8" s="162"/>
      <c r="M8" s="162">
        <f>SUM(M9:M54)</f>
        <v>0</v>
      </c>
      <c r="N8" s="161"/>
      <c r="O8" s="161">
        <f>SUM(O9:O54)</f>
        <v>0</v>
      </c>
      <c r="P8" s="161"/>
      <c r="Q8" s="161">
        <f>SUM(Q9:Q54)</f>
        <v>0</v>
      </c>
      <c r="R8" s="162"/>
      <c r="S8" s="162"/>
      <c r="T8" s="163"/>
      <c r="U8" s="157"/>
      <c r="V8" s="157">
        <f>SUM(V9:V54)</f>
        <v>0</v>
      </c>
      <c r="W8" s="157"/>
      <c r="X8" s="157"/>
      <c r="Y8" s="157"/>
      <c r="AG8" t="s">
        <v>99</v>
      </c>
    </row>
    <row r="9" spans="1:60" outlineLevel="1" x14ac:dyDescent="0.25">
      <c r="A9" s="172">
        <v>1</v>
      </c>
      <c r="B9" s="173" t="s">
        <v>100</v>
      </c>
      <c r="C9" s="181" t="s">
        <v>101</v>
      </c>
      <c r="D9" s="174"/>
      <c r="E9" s="175">
        <v>0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/>
      <c r="S9" s="177" t="s">
        <v>102</v>
      </c>
      <c r="T9" s="178" t="s">
        <v>103</v>
      </c>
      <c r="U9" s="156">
        <v>0</v>
      </c>
      <c r="V9" s="156">
        <f>ROUND(E9*U9,2)</f>
        <v>0</v>
      </c>
      <c r="W9" s="156"/>
      <c r="X9" s="156" t="s">
        <v>104</v>
      </c>
      <c r="Y9" s="156" t="s">
        <v>105</v>
      </c>
      <c r="Z9" s="146"/>
      <c r="AA9" s="146"/>
      <c r="AB9" s="146"/>
      <c r="AC9" s="146"/>
      <c r="AD9" s="146"/>
      <c r="AE9" s="146"/>
      <c r="AF9" s="146"/>
      <c r="AG9" s="146" t="s">
        <v>106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5">
      <c r="A10" s="165">
        <v>2</v>
      </c>
      <c r="B10" s="166" t="s">
        <v>107</v>
      </c>
      <c r="C10" s="182" t="s">
        <v>108</v>
      </c>
      <c r="D10" s="167" t="s">
        <v>109</v>
      </c>
      <c r="E10" s="168">
        <v>1</v>
      </c>
      <c r="F10" s="169"/>
      <c r="G10" s="170">
        <f>ROUND(E10*F10,2)</f>
        <v>0</v>
      </c>
      <c r="H10" s="169"/>
      <c r="I10" s="170">
        <f>ROUND(E10*H10,2)</f>
        <v>0</v>
      </c>
      <c r="J10" s="169"/>
      <c r="K10" s="170">
        <f>ROUND(E10*J10,2)</f>
        <v>0</v>
      </c>
      <c r="L10" s="170">
        <v>21</v>
      </c>
      <c r="M10" s="170">
        <f>G10*(1+L10/100)</f>
        <v>0</v>
      </c>
      <c r="N10" s="168">
        <v>0</v>
      </c>
      <c r="O10" s="168">
        <f>ROUND(E10*N10,2)</f>
        <v>0</v>
      </c>
      <c r="P10" s="168">
        <v>0</v>
      </c>
      <c r="Q10" s="168">
        <f>ROUND(E10*P10,2)</f>
        <v>0</v>
      </c>
      <c r="R10" s="170"/>
      <c r="S10" s="170" t="s">
        <v>102</v>
      </c>
      <c r="T10" s="171" t="s">
        <v>103</v>
      </c>
      <c r="U10" s="156">
        <v>0</v>
      </c>
      <c r="V10" s="156">
        <f>ROUND(E10*U10,2)</f>
        <v>0</v>
      </c>
      <c r="W10" s="156"/>
      <c r="X10" s="156" t="s">
        <v>104</v>
      </c>
      <c r="Y10" s="156" t="s">
        <v>105</v>
      </c>
      <c r="Z10" s="146"/>
      <c r="AA10" s="146"/>
      <c r="AB10" s="146"/>
      <c r="AC10" s="146"/>
      <c r="AD10" s="146"/>
      <c r="AE10" s="146"/>
      <c r="AF10" s="146"/>
      <c r="AG10" s="146" t="s">
        <v>110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2" x14ac:dyDescent="0.25">
      <c r="A11" s="153"/>
      <c r="B11" s="154"/>
      <c r="C11" s="244" t="s">
        <v>140</v>
      </c>
      <c r="D11" s="245"/>
      <c r="E11" s="245"/>
      <c r="F11" s="245"/>
      <c r="G11" s="245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111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3" x14ac:dyDescent="0.25">
      <c r="A12" s="153"/>
      <c r="B12" s="154"/>
      <c r="C12" s="242" t="s">
        <v>141</v>
      </c>
      <c r="D12" s="243"/>
      <c r="E12" s="243"/>
      <c r="F12" s="243"/>
      <c r="G12" s="243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111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3" x14ac:dyDescent="0.25">
      <c r="A13" s="153"/>
      <c r="B13" s="154"/>
      <c r="C13" s="242" t="s">
        <v>142</v>
      </c>
      <c r="D13" s="243"/>
      <c r="E13" s="243"/>
      <c r="F13" s="243"/>
      <c r="G13" s="243"/>
      <c r="H13" s="156"/>
      <c r="I13" s="156"/>
      <c r="J13" s="156"/>
      <c r="K13" s="156"/>
      <c r="L13" s="156"/>
      <c r="M13" s="156"/>
      <c r="N13" s="155"/>
      <c r="O13" s="155"/>
      <c r="P13" s="155"/>
      <c r="Q13" s="155"/>
      <c r="R13" s="156"/>
      <c r="S13" s="156"/>
      <c r="T13" s="156"/>
      <c r="U13" s="156"/>
      <c r="V13" s="156"/>
      <c r="W13" s="156"/>
      <c r="X13" s="156"/>
      <c r="Y13" s="156"/>
      <c r="Z13" s="146"/>
      <c r="AA13" s="146"/>
      <c r="AB13" s="146"/>
      <c r="AC13" s="146"/>
      <c r="AD13" s="146"/>
      <c r="AE13" s="146"/>
      <c r="AF13" s="146"/>
      <c r="AG13" s="146" t="s">
        <v>111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3" x14ac:dyDescent="0.25">
      <c r="A14" s="153"/>
      <c r="B14" s="154"/>
      <c r="C14" s="242" t="s">
        <v>143</v>
      </c>
      <c r="D14" s="243"/>
      <c r="E14" s="243"/>
      <c r="F14" s="243"/>
      <c r="G14" s="243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111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3" x14ac:dyDescent="0.25">
      <c r="A15" s="153"/>
      <c r="B15" s="154"/>
      <c r="C15" s="242" t="s">
        <v>144</v>
      </c>
      <c r="D15" s="243"/>
      <c r="E15" s="243"/>
      <c r="F15" s="243"/>
      <c r="G15" s="243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111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3" x14ac:dyDescent="0.25">
      <c r="A16" s="153"/>
      <c r="B16" s="154"/>
      <c r="C16" s="242" t="s">
        <v>145</v>
      </c>
      <c r="D16" s="243"/>
      <c r="E16" s="243"/>
      <c r="F16" s="243"/>
      <c r="G16" s="243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111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3" x14ac:dyDescent="0.25">
      <c r="A17" s="153"/>
      <c r="B17" s="154"/>
      <c r="C17" s="242" t="s">
        <v>146</v>
      </c>
      <c r="D17" s="243"/>
      <c r="E17" s="243"/>
      <c r="F17" s="243"/>
      <c r="G17" s="243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111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3" x14ac:dyDescent="0.25">
      <c r="A18" s="153"/>
      <c r="B18" s="154"/>
      <c r="C18" s="242" t="s">
        <v>147</v>
      </c>
      <c r="D18" s="243"/>
      <c r="E18" s="243"/>
      <c r="F18" s="243"/>
      <c r="G18" s="243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111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79" t="str">
        <f>C18</f>
        <v>Porty: 1x RJ45, min. 1x USB 3.0 a vyšší, min. 1x USB 2.0 a vyšší, min. 1x USB-C, 1x audio konektor, 1x HDMI,</v>
      </c>
      <c r="BB18" s="146"/>
      <c r="BC18" s="146"/>
      <c r="BD18" s="146"/>
      <c r="BE18" s="146"/>
      <c r="BF18" s="146"/>
      <c r="BG18" s="146"/>
      <c r="BH18" s="146"/>
    </row>
    <row r="19" spans="1:60" outlineLevel="3" x14ac:dyDescent="0.25">
      <c r="A19" s="153"/>
      <c r="B19" s="154"/>
      <c r="C19" s="242" t="s">
        <v>148</v>
      </c>
      <c r="D19" s="243"/>
      <c r="E19" s="243"/>
      <c r="F19" s="243"/>
      <c r="G19" s="243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111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3" x14ac:dyDescent="0.25">
      <c r="A20" s="153"/>
      <c r="B20" s="154"/>
      <c r="C20" s="242" t="s">
        <v>149</v>
      </c>
      <c r="D20" s="243"/>
      <c r="E20" s="243"/>
      <c r="F20" s="243"/>
      <c r="G20" s="243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111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3" x14ac:dyDescent="0.25">
      <c r="A21" s="153"/>
      <c r="B21" s="154"/>
      <c r="C21" s="242" t="s">
        <v>150</v>
      </c>
      <c r="D21" s="243"/>
      <c r="E21" s="243"/>
      <c r="F21" s="243"/>
      <c r="G21" s="243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111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3" x14ac:dyDescent="0.25">
      <c r="A22" s="153"/>
      <c r="B22" s="154"/>
      <c r="C22" s="242" t="s">
        <v>151</v>
      </c>
      <c r="D22" s="243"/>
      <c r="E22" s="243"/>
      <c r="F22" s="243"/>
      <c r="G22" s="243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111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3" x14ac:dyDescent="0.25">
      <c r="A23" s="153"/>
      <c r="B23" s="154"/>
      <c r="C23" s="242" t="s">
        <v>152</v>
      </c>
      <c r="D23" s="243"/>
      <c r="E23" s="243"/>
      <c r="F23" s="243"/>
      <c r="G23" s="243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111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3" x14ac:dyDescent="0.25">
      <c r="A24" s="153"/>
      <c r="B24" s="154"/>
      <c r="C24" s="242" t="s">
        <v>153</v>
      </c>
      <c r="D24" s="243"/>
      <c r="E24" s="243"/>
      <c r="F24" s="243"/>
      <c r="G24" s="243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111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3" x14ac:dyDescent="0.25">
      <c r="A25" s="153"/>
      <c r="B25" s="154"/>
      <c r="C25" s="242" t="s">
        <v>154</v>
      </c>
      <c r="D25" s="243"/>
      <c r="E25" s="243"/>
      <c r="F25" s="243"/>
      <c r="G25" s="243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111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3" x14ac:dyDescent="0.25">
      <c r="A26" s="153"/>
      <c r="B26" s="154"/>
      <c r="C26" s="242" t="s">
        <v>112</v>
      </c>
      <c r="D26" s="243"/>
      <c r="E26" s="243"/>
      <c r="F26" s="243"/>
      <c r="G26" s="243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111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5">
      <c r="A27" s="165">
        <v>3</v>
      </c>
      <c r="B27" s="166" t="s">
        <v>113</v>
      </c>
      <c r="C27" s="182" t="s">
        <v>114</v>
      </c>
      <c r="D27" s="167"/>
      <c r="E27" s="168">
        <v>0</v>
      </c>
      <c r="F27" s="169"/>
      <c r="G27" s="170">
        <f>ROUND(E27*F27,2)</f>
        <v>0</v>
      </c>
      <c r="H27" s="169"/>
      <c r="I27" s="170">
        <f>ROUND(E27*H27,2)</f>
        <v>0</v>
      </c>
      <c r="J27" s="169"/>
      <c r="K27" s="170">
        <f>ROUND(E27*J27,2)</f>
        <v>0</v>
      </c>
      <c r="L27" s="170">
        <v>21</v>
      </c>
      <c r="M27" s="170">
        <f>G27*(1+L27/100)</f>
        <v>0</v>
      </c>
      <c r="N27" s="168">
        <v>0</v>
      </c>
      <c r="O27" s="168">
        <f>ROUND(E27*N27,2)</f>
        <v>0</v>
      </c>
      <c r="P27" s="168">
        <v>0</v>
      </c>
      <c r="Q27" s="168">
        <f>ROUND(E27*P27,2)</f>
        <v>0</v>
      </c>
      <c r="R27" s="170"/>
      <c r="S27" s="170" t="s">
        <v>102</v>
      </c>
      <c r="T27" s="171" t="s">
        <v>103</v>
      </c>
      <c r="U27" s="156">
        <v>0</v>
      </c>
      <c r="V27" s="156">
        <f>ROUND(E27*U27,2)</f>
        <v>0</v>
      </c>
      <c r="W27" s="156"/>
      <c r="X27" s="156" t="s">
        <v>104</v>
      </c>
      <c r="Y27" s="156" t="s">
        <v>105</v>
      </c>
      <c r="Z27" s="146"/>
      <c r="AA27" s="146"/>
      <c r="AB27" s="146"/>
      <c r="AC27" s="146"/>
      <c r="AD27" s="146"/>
      <c r="AE27" s="146"/>
      <c r="AF27" s="146"/>
      <c r="AG27" s="146" t="s">
        <v>106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 x14ac:dyDescent="0.25">
      <c r="A28" s="153"/>
      <c r="B28" s="154"/>
      <c r="C28" s="244" t="s">
        <v>115</v>
      </c>
      <c r="D28" s="245"/>
      <c r="E28" s="245"/>
      <c r="F28" s="245"/>
      <c r="G28" s="245"/>
      <c r="H28" s="156"/>
      <c r="I28" s="156"/>
      <c r="J28" s="156"/>
      <c r="K28" s="156"/>
      <c r="L28" s="156"/>
      <c r="M28" s="156"/>
      <c r="N28" s="155"/>
      <c r="O28" s="155"/>
      <c r="P28" s="155"/>
      <c r="Q28" s="155"/>
      <c r="R28" s="156"/>
      <c r="S28" s="156"/>
      <c r="T28" s="156"/>
      <c r="U28" s="156"/>
      <c r="V28" s="156"/>
      <c r="W28" s="156"/>
      <c r="X28" s="156"/>
      <c r="Y28" s="156"/>
      <c r="Z28" s="146"/>
      <c r="AA28" s="146"/>
      <c r="AB28" s="146"/>
      <c r="AC28" s="146"/>
      <c r="AD28" s="146"/>
      <c r="AE28" s="146"/>
      <c r="AF28" s="146"/>
      <c r="AG28" s="146" t="s">
        <v>111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5">
      <c r="A29" s="165">
        <v>4</v>
      </c>
      <c r="B29" s="166" t="s">
        <v>116</v>
      </c>
      <c r="C29" s="182" t="s">
        <v>117</v>
      </c>
      <c r="D29" s="167" t="s">
        <v>109</v>
      </c>
      <c r="E29" s="168">
        <v>1</v>
      </c>
      <c r="F29" s="169"/>
      <c r="G29" s="170">
        <f>ROUND(E29*F29,2)</f>
        <v>0</v>
      </c>
      <c r="H29" s="169"/>
      <c r="I29" s="170">
        <f>ROUND(E29*H29,2)</f>
        <v>0</v>
      </c>
      <c r="J29" s="169"/>
      <c r="K29" s="170">
        <f>ROUND(E29*J29,2)</f>
        <v>0</v>
      </c>
      <c r="L29" s="170">
        <v>21</v>
      </c>
      <c r="M29" s="170">
        <f>G29*(1+L29/100)</f>
        <v>0</v>
      </c>
      <c r="N29" s="168">
        <v>0</v>
      </c>
      <c r="O29" s="168">
        <f>ROUND(E29*N29,2)</f>
        <v>0</v>
      </c>
      <c r="P29" s="168">
        <v>0</v>
      </c>
      <c r="Q29" s="168">
        <f>ROUND(E29*P29,2)</f>
        <v>0</v>
      </c>
      <c r="R29" s="170"/>
      <c r="S29" s="170" t="s">
        <v>102</v>
      </c>
      <c r="T29" s="171" t="s">
        <v>103</v>
      </c>
      <c r="U29" s="156">
        <v>0</v>
      </c>
      <c r="V29" s="156">
        <f>ROUND(E29*U29,2)</f>
        <v>0</v>
      </c>
      <c r="W29" s="156"/>
      <c r="X29" s="156" t="s">
        <v>104</v>
      </c>
      <c r="Y29" s="156" t="s">
        <v>105</v>
      </c>
      <c r="Z29" s="146"/>
      <c r="AA29" s="146"/>
      <c r="AB29" s="146"/>
      <c r="AC29" s="146"/>
      <c r="AD29" s="146"/>
      <c r="AE29" s="146"/>
      <c r="AF29" s="146"/>
      <c r="AG29" s="146" t="s">
        <v>110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2" x14ac:dyDescent="0.25">
      <c r="A30" s="153"/>
      <c r="B30" s="154"/>
      <c r="C30" s="244" t="s">
        <v>118</v>
      </c>
      <c r="D30" s="245"/>
      <c r="E30" s="245"/>
      <c r="F30" s="245"/>
      <c r="G30" s="245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 t="s">
        <v>111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3" x14ac:dyDescent="0.25">
      <c r="A31" s="153"/>
      <c r="B31" s="154"/>
      <c r="C31" s="242" t="s">
        <v>155</v>
      </c>
      <c r="D31" s="243"/>
      <c r="E31" s="243"/>
      <c r="F31" s="243"/>
      <c r="G31" s="243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111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3" x14ac:dyDescent="0.25">
      <c r="A32" s="153"/>
      <c r="B32" s="154"/>
      <c r="C32" s="242" t="s">
        <v>156</v>
      </c>
      <c r="D32" s="243"/>
      <c r="E32" s="243"/>
      <c r="F32" s="243"/>
      <c r="G32" s="243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111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3" x14ac:dyDescent="0.25">
      <c r="A33" s="153"/>
      <c r="B33" s="154"/>
      <c r="C33" s="242" t="s">
        <v>157</v>
      </c>
      <c r="D33" s="243"/>
      <c r="E33" s="243"/>
      <c r="F33" s="243"/>
      <c r="G33" s="243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111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3" x14ac:dyDescent="0.25">
      <c r="A34" s="153"/>
      <c r="B34" s="154"/>
      <c r="C34" s="242" t="s">
        <v>119</v>
      </c>
      <c r="D34" s="243"/>
      <c r="E34" s="243"/>
      <c r="F34" s="243"/>
      <c r="G34" s="243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111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3" x14ac:dyDescent="0.25">
      <c r="A35" s="153"/>
      <c r="B35" s="154"/>
      <c r="C35" s="242" t="s">
        <v>120</v>
      </c>
      <c r="D35" s="243"/>
      <c r="E35" s="243"/>
      <c r="F35" s="243"/>
      <c r="G35" s="243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111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5">
      <c r="A36" s="165">
        <v>5</v>
      </c>
      <c r="B36" s="166" t="s">
        <v>121</v>
      </c>
      <c r="C36" s="182" t="s">
        <v>122</v>
      </c>
      <c r="D36" s="167" t="s">
        <v>109</v>
      </c>
      <c r="E36" s="168">
        <v>1</v>
      </c>
      <c r="F36" s="169"/>
      <c r="G36" s="170">
        <f>ROUND(E36*F36,2)</f>
        <v>0</v>
      </c>
      <c r="H36" s="169"/>
      <c r="I36" s="170">
        <f>ROUND(E36*H36,2)</f>
        <v>0</v>
      </c>
      <c r="J36" s="169"/>
      <c r="K36" s="170">
        <f>ROUND(E36*J36,2)</f>
        <v>0</v>
      </c>
      <c r="L36" s="170">
        <v>21</v>
      </c>
      <c r="M36" s="170">
        <f>G36*(1+L36/100)</f>
        <v>0</v>
      </c>
      <c r="N36" s="168">
        <v>0</v>
      </c>
      <c r="O36" s="168">
        <f>ROUND(E36*N36,2)</f>
        <v>0</v>
      </c>
      <c r="P36" s="168">
        <v>0</v>
      </c>
      <c r="Q36" s="168">
        <f>ROUND(E36*P36,2)</f>
        <v>0</v>
      </c>
      <c r="R36" s="170"/>
      <c r="S36" s="170" t="s">
        <v>102</v>
      </c>
      <c r="T36" s="171" t="s">
        <v>103</v>
      </c>
      <c r="U36" s="156">
        <v>0</v>
      </c>
      <c r="V36" s="156">
        <f>ROUND(E36*U36,2)</f>
        <v>0</v>
      </c>
      <c r="W36" s="156"/>
      <c r="X36" s="156" t="s">
        <v>104</v>
      </c>
      <c r="Y36" s="156" t="s">
        <v>105</v>
      </c>
      <c r="Z36" s="146"/>
      <c r="AA36" s="146"/>
      <c r="AB36" s="146"/>
      <c r="AC36" s="146"/>
      <c r="AD36" s="146"/>
      <c r="AE36" s="146"/>
      <c r="AF36" s="146"/>
      <c r="AG36" s="146" t="s">
        <v>110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2" x14ac:dyDescent="0.25">
      <c r="A37" s="153"/>
      <c r="B37" s="154"/>
      <c r="C37" s="244" t="s">
        <v>158</v>
      </c>
      <c r="D37" s="245"/>
      <c r="E37" s="245"/>
      <c r="F37" s="245"/>
      <c r="G37" s="245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111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3" x14ac:dyDescent="0.25">
      <c r="A38" s="153"/>
      <c r="B38" s="154"/>
      <c r="C38" s="242" t="s">
        <v>159</v>
      </c>
      <c r="D38" s="243"/>
      <c r="E38" s="243"/>
      <c r="F38" s="243"/>
      <c r="G38" s="243"/>
      <c r="H38" s="156"/>
      <c r="I38" s="156"/>
      <c r="J38" s="156"/>
      <c r="K38" s="156"/>
      <c r="L38" s="156"/>
      <c r="M38" s="156"/>
      <c r="N38" s="155"/>
      <c r="O38" s="155"/>
      <c r="P38" s="155"/>
      <c r="Q38" s="155"/>
      <c r="R38" s="156"/>
      <c r="S38" s="156"/>
      <c r="T38" s="156"/>
      <c r="U38" s="156"/>
      <c r="V38" s="156"/>
      <c r="W38" s="156"/>
      <c r="X38" s="156"/>
      <c r="Y38" s="156"/>
      <c r="Z38" s="146"/>
      <c r="AA38" s="146"/>
      <c r="AB38" s="146"/>
      <c r="AC38" s="146"/>
      <c r="AD38" s="146"/>
      <c r="AE38" s="146"/>
      <c r="AF38" s="146"/>
      <c r="AG38" s="146" t="s">
        <v>111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3" x14ac:dyDescent="0.25">
      <c r="A39" s="153"/>
      <c r="B39" s="154"/>
      <c r="C39" s="242" t="s">
        <v>123</v>
      </c>
      <c r="D39" s="243"/>
      <c r="E39" s="243"/>
      <c r="F39" s="243"/>
      <c r="G39" s="243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111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3" x14ac:dyDescent="0.25">
      <c r="A40" s="153"/>
      <c r="B40" s="154"/>
      <c r="C40" s="242" t="s">
        <v>120</v>
      </c>
      <c r="D40" s="243"/>
      <c r="E40" s="243"/>
      <c r="F40" s="243"/>
      <c r="G40" s="243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111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5">
      <c r="A41" s="165">
        <v>6</v>
      </c>
      <c r="B41" s="166" t="s">
        <v>124</v>
      </c>
      <c r="C41" s="182" t="s">
        <v>125</v>
      </c>
      <c r="D41" s="167"/>
      <c r="E41" s="168">
        <v>0</v>
      </c>
      <c r="F41" s="169"/>
      <c r="G41" s="170">
        <f>ROUND(E41*F41,2)</f>
        <v>0</v>
      </c>
      <c r="H41" s="169"/>
      <c r="I41" s="170">
        <f>ROUND(E41*H41,2)</f>
        <v>0</v>
      </c>
      <c r="J41" s="169"/>
      <c r="K41" s="170">
        <f>ROUND(E41*J41,2)</f>
        <v>0</v>
      </c>
      <c r="L41" s="170">
        <v>21</v>
      </c>
      <c r="M41" s="170">
        <f>G41*(1+L41/100)</f>
        <v>0</v>
      </c>
      <c r="N41" s="168">
        <v>0</v>
      </c>
      <c r="O41" s="168">
        <f>ROUND(E41*N41,2)</f>
        <v>0</v>
      </c>
      <c r="P41" s="168">
        <v>0</v>
      </c>
      <c r="Q41" s="168">
        <f>ROUND(E41*P41,2)</f>
        <v>0</v>
      </c>
      <c r="R41" s="170"/>
      <c r="S41" s="170" t="s">
        <v>102</v>
      </c>
      <c r="T41" s="171" t="s">
        <v>103</v>
      </c>
      <c r="U41" s="156">
        <v>0</v>
      </c>
      <c r="V41" s="156">
        <f>ROUND(E41*U41,2)</f>
        <v>0</v>
      </c>
      <c r="W41" s="156"/>
      <c r="X41" s="156" t="s">
        <v>104</v>
      </c>
      <c r="Y41" s="156" t="s">
        <v>105</v>
      </c>
      <c r="Z41" s="146"/>
      <c r="AA41" s="146"/>
      <c r="AB41" s="146"/>
      <c r="AC41" s="146"/>
      <c r="AD41" s="146"/>
      <c r="AE41" s="146"/>
      <c r="AF41" s="146"/>
      <c r="AG41" s="146" t="s">
        <v>106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2" x14ac:dyDescent="0.25">
      <c r="A42" s="153"/>
      <c r="B42" s="154"/>
      <c r="C42" s="244" t="s">
        <v>115</v>
      </c>
      <c r="D42" s="245"/>
      <c r="E42" s="245"/>
      <c r="F42" s="245"/>
      <c r="G42" s="245"/>
      <c r="H42" s="156"/>
      <c r="I42" s="156"/>
      <c r="J42" s="156"/>
      <c r="K42" s="156"/>
      <c r="L42" s="156"/>
      <c r="M42" s="156"/>
      <c r="N42" s="155"/>
      <c r="O42" s="155"/>
      <c r="P42" s="155"/>
      <c r="Q42" s="155"/>
      <c r="R42" s="156"/>
      <c r="S42" s="156"/>
      <c r="T42" s="156"/>
      <c r="U42" s="156"/>
      <c r="V42" s="156"/>
      <c r="W42" s="156"/>
      <c r="X42" s="156"/>
      <c r="Y42" s="156"/>
      <c r="Z42" s="146"/>
      <c r="AA42" s="146"/>
      <c r="AB42" s="146"/>
      <c r="AC42" s="146"/>
      <c r="AD42" s="146"/>
      <c r="AE42" s="146"/>
      <c r="AF42" s="146"/>
      <c r="AG42" s="146" t="s">
        <v>111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5">
      <c r="A43" s="165">
        <v>7</v>
      </c>
      <c r="B43" s="166" t="s">
        <v>126</v>
      </c>
      <c r="C43" s="182" t="s">
        <v>127</v>
      </c>
      <c r="D43" s="167" t="s">
        <v>109</v>
      </c>
      <c r="E43" s="168">
        <v>1</v>
      </c>
      <c r="F43" s="169"/>
      <c r="G43" s="170">
        <f>ROUND(E43*F43,2)</f>
        <v>0</v>
      </c>
      <c r="H43" s="169"/>
      <c r="I43" s="170">
        <f>ROUND(E43*H43,2)</f>
        <v>0</v>
      </c>
      <c r="J43" s="169"/>
      <c r="K43" s="170">
        <f>ROUND(E43*J43,2)</f>
        <v>0</v>
      </c>
      <c r="L43" s="170">
        <v>21</v>
      </c>
      <c r="M43" s="170">
        <f>G43*(1+L43/100)</f>
        <v>0</v>
      </c>
      <c r="N43" s="168">
        <v>0</v>
      </c>
      <c r="O43" s="168">
        <f>ROUND(E43*N43,2)</f>
        <v>0</v>
      </c>
      <c r="P43" s="168">
        <v>0</v>
      </c>
      <c r="Q43" s="168">
        <f>ROUND(E43*P43,2)</f>
        <v>0</v>
      </c>
      <c r="R43" s="170"/>
      <c r="S43" s="170" t="s">
        <v>102</v>
      </c>
      <c r="T43" s="171" t="s">
        <v>103</v>
      </c>
      <c r="U43" s="156">
        <v>0</v>
      </c>
      <c r="V43" s="156">
        <f>ROUND(E43*U43,2)</f>
        <v>0</v>
      </c>
      <c r="W43" s="156"/>
      <c r="X43" s="156" t="s">
        <v>104</v>
      </c>
      <c r="Y43" s="156" t="s">
        <v>105</v>
      </c>
      <c r="Z43" s="146"/>
      <c r="AA43" s="146"/>
      <c r="AB43" s="146"/>
      <c r="AC43" s="146"/>
      <c r="AD43" s="146"/>
      <c r="AE43" s="146"/>
      <c r="AF43" s="146"/>
      <c r="AG43" s="146" t="s">
        <v>106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2" x14ac:dyDescent="0.25">
      <c r="A44" s="153"/>
      <c r="B44" s="154"/>
      <c r="C44" s="244" t="s">
        <v>160</v>
      </c>
      <c r="D44" s="245"/>
      <c r="E44" s="245"/>
      <c r="F44" s="245"/>
      <c r="G44" s="245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111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3" x14ac:dyDescent="0.25">
      <c r="A45" s="153"/>
      <c r="B45" s="154"/>
      <c r="C45" s="242" t="s">
        <v>128</v>
      </c>
      <c r="D45" s="243"/>
      <c r="E45" s="243"/>
      <c r="F45" s="243"/>
      <c r="G45" s="243"/>
      <c r="H45" s="156"/>
      <c r="I45" s="156"/>
      <c r="J45" s="156"/>
      <c r="K45" s="156"/>
      <c r="L45" s="156"/>
      <c r="M45" s="156"/>
      <c r="N45" s="155"/>
      <c r="O45" s="155"/>
      <c r="P45" s="155"/>
      <c r="Q45" s="155"/>
      <c r="R45" s="156"/>
      <c r="S45" s="156"/>
      <c r="T45" s="156"/>
      <c r="U45" s="156"/>
      <c r="V45" s="156"/>
      <c r="W45" s="156"/>
      <c r="X45" s="156"/>
      <c r="Y45" s="156"/>
      <c r="Z45" s="146"/>
      <c r="AA45" s="146"/>
      <c r="AB45" s="146"/>
      <c r="AC45" s="146"/>
      <c r="AD45" s="146"/>
      <c r="AE45" s="146"/>
      <c r="AF45" s="146"/>
      <c r="AG45" s="146" t="s">
        <v>111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3" x14ac:dyDescent="0.25">
      <c r="A46" s="153"/>
      <c r="B46" s="154"/>
      <c r="C46" s="242" t="s">
        <v>129</v>
      </c>
      <c r="D46" s="243"/>
      <c r="E46" s="243"/>
      <c r="F46" s="243"/>
      <c r="G46" s="243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111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5">
      <c r="A47" s="165">
        <v>8</v>
      </c>
      <c r="B47" s="166" t="s">
        <v>130</v>
      </c>
      <c r="C47" s="182" t="s">
        <v>131</v>
      </c>
      <c r="D47" s="167" t="s">
        <v>109</v>
      </c>
      <c r="E47" s="168">
        <v>1</v>
      </c>
      <c r="F47" s="169"/>
      <c r="G47" s="170">
        <f>ROUND(E47*F47,2)</f>
        <v>0</v>
      </c>
      <c r="H47" s="169"/>
      <c r="I47" s="170">
        <f>ROUND(E47*H47,2)</f>
        <v>0</v>
      </c>
      <c r="J47" s="169"/>
      <c r="K47" s="170">
        <f>ROUND(E47*J47,2)</f>
        <v>0</v>
      </c>
      <c r="L47" s="170">
        <v>21</v>
      </c>
      <c r="M47" s="170">
        <f>G47*(1+L47/100)</f>
        <v>0</v>
      </c>
      <c r="N47" s="168">
        <v>0</v>
      </c>
      <c r="O47" s="168">
        <f>ROUND(E47*N47,2)</f>
        <v>0</v>
      </c>
      <c r="P47" s="168">
        <v>0</v>
      </c>
      <c r="Q47" s="168">
        <f>ROUND(E47*P47,2)</f>
        <v>0</v>
      </c>
      <c r="R47" s="170"/>
      <c r="S47" s="170" t="s">
        <v>102</v>
      </c>
      <c r="T47" s="171" t="s">
        <v>103</v>
      </c>
      <c r="U47" s="156">
        <v>0</v>
      </c>
      <c r="V47" s="156">
        <f>ROUND(E47*U47,2)</f>
        <v>0</v>
      </c>
      <c r="W47" s="156"/>
      <c r="X47" s="156" t="s">
        <v>104</v>
      </c>
      <c r="Y47" s="156" t="s">
        <v>105</v>
      </c>
      <c r="Z47" s="146"/>
      <c r="AA47" s="146"/>
      <c r="AB47" s="146"/>
      <c r="AC47" s="146"/>
      <c r="AD47" s="146"/>
      <c r="AE47" s="146"/>
      <c r="AF47" s="146"/>
      <c r="AG47" s="146" t="s">
        <v>110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25">
      <c r="A48" s="153"/>
      <c r="B48" s="154"/>
      <c r="C48" s="244" t="s">
        <v>132</v>
      </c>
      <c r="D48" s="245"/>
      <c r="E48" s="245"/>
      <c r="F48" s="245"/>
      <c r="G48" s="245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111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3" x14ac:dyDescent="0.25">
      <c r="A49" s="153"/>
      <c r="B49" s="154"/>
      <c r="C49" s="242" t="s">
        <v>129</v>
      </c>
      <c r="D49" s="243"/>
      <c r="E49" s="243"/>
      <c r="F49" s="243"/>
      <c r="G49" s="243"/>
      <c r="H49" s="156"/>
      <c r="I49" s="156"/>
      <c r="J49" s="156"/>
      <c r="K49" s="156"/>
      <c r="L49" s="156"/>
      <c r="M49" s="156"/>
      <c r="N49" s="155"/>
      <c r="O49" s="155"/>
      <c r="P49" s="155"/>
      <c r="Q49" s="155"/>
      <c r="R49" s="156"/>
      <c r="S49" s="156"/>
      <c r="T49" s="156"/>
      <c r="U49" s="156"/>
      <c r="V49" s="156"/>
      <c r="W49" s="156"/>
      <c r="X49" s="156"/>
      <c r="Y49" s="156"/>
      <c r="Z49" s="146"/>
      <c r="AA49" s="146"/>
      <c r="AB49" s="146"/>
      <c r="AC49" s="146"/>
      <c r="AD49" s="146"/>
      <c r="AE49" s="146"/>
      <c r="AF49" s="146"/>
      <c r="AG49" s="146" t="s">
        <v>111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5">
      <c r="A50" s="165">
        <v>9</v>
      </c>
      <c r="B50" s="166" t="s">
        <v>133</v>
      </c>
      <c r="C50" s="182" t="s">
        <v>134</v>
      </c>
      <c r="D50" s="167" t="s">
        <v>109</v>
      </c>
      <c r="E50" s="168">
        <v>1</v>
      </c>
      <c r="F50" s="169"/>
      <c r="G50" s="170">
        <f>ROUND(E50*F50,2)</f>
        <v>0</v>
      </c>
      <c r="H50" s="169"/>
      <c r="I50" s="170">
        <f>ROUND(E50*H50,2)</f>
        <v>0</v>
      </c>
      <c r="J50" s="169"/>
      <c r="K50" s="170">
        <f>ROUND(E50*J50,2)</f>
        <v>0</v>
      </c>
      <c r="L50" s="170">
        <v>21</v>
      </c>
      <c r="M50" s="170">
        <f>G50*(1+L50/100)</f>
        <v>0</v>
      </c>
      <c r="N50" s="168">
        <v>0</v>
      </c>
      <c r="O50" s="168">
        <f>ROUND(E50*N50,2)</f>
        <v>0</v>
      </c>
      <c r="P50" s="168">
        <v>0</v>
      </c>
      <c r="Q50" s="168">
        <f>ROUND(E50*P50,2)</f>
        <v>0</v>
      </c>
      <c r="R50" s="170"/>
      <c r="S50" s="170" t="s">
        <v>102</v>
      </c>
      <c r="T50" s="171" t="s">
        <v>103</v>
      </c>
      <c r="U50" s="156">
        <v>0</v>
      </c>
      <c r="V50" s="156">
        <f>ROUND(E50*U50,2)</f>
        <v>0</v>
      </c>
      <c r="W50" s="156"/>
      <c r="X50" s="156" t="s">
        <v>104</v>
      </c>
      <c r="Y50" s="156" t="s">
        <v>105</v>
      </c>
      <c r="Z50" s="146"/>
      <c r="AA50" s="146"/>
      <c r="AB50" s="146"/>
      <c r="AC50" s="146"/>
      <c r="AD50" s="146"/>
      <c r="AE50" s="146"/>
      <c r="AF50" s="146"/>
      <c r="AG50" s="146" t="s">
        <v>106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2" x14ac:dyDescent="0.25">
      <c r="A51" s="153"/>
      <c r="B51" s="154"/>
      <c r="C51" s="244" t="s">
        <v>135</v>
      </c>
      <c r="D51" s="245"/>
      <c r="E51" s="245"/>
      <c r="F51" s="245"/>
      <c r="G51" s="245"/>
      <c r="H51" s="156"/>
      <c r="I51" s="156"/>
      <c r="J51" s="156"/>
      <c r="K51" s="156"/>
      <c r="L51" s="156"/>
      <c r="M51" s="156"/>
      <c r="N51" s="155"/>
      <c r="O51" s="155"/>
      <c r="P51" s="155"/>
      <c r="Q51" s="155"/>
      <c r="R51" s="156"/>
      <c r="S51" s="156"/>
      <c r="T51" s="156"/>
      <c r="U51" s="156"/>
      <c r="V51" s="156"/>
      <c r="W51" s="156"/>
      <c r="X51" s="156"/>
      <c r="Y51" s="156"/>
      <c r="Z51" s="146"/>
      <c r="AA51" s="146"/>
      <c r="AB51" s="146"/>
      <c r="AC51" s="146"/>
      <c r="AD51" s="146"/>
      <c r="AE51" s="146"/>
      <c r="AF51" s="146"/>
      <c r="AG51" s="146" t="s">
        <v>111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3" x14ac:dyDescent="0.25">
      <c r="A52" s="153"/>
      <c r="B52" s="154"/>
      <c r="C52" s="242" t="s">
        <v>129</v>
      </c>
      <c r="D52" s="243"/>
      <c r="E52" s="243"/>
      <c r="F52" s="243"/>
      <c r="G52" s="243"/>
      <c r="H52" s="156"/>
      <c r="I52" s="156"/>
      <c r="J52" s="156"/>
      <c r="K52" s="156"/>
      <c r="L52" s="156"/>
      <c r="M52" s="156"/>
      <c r="N52" s="155"/>
      <c r="O52" s="155"/>
      <c r="P52" s="155"/>
      <c r="Q52" s="155"/>
      <c r="R52" s="156"/>
      <c r="S52" s="156"/>
      <c r="T52" s="156"/>
      <c r="U52" s="156"/>
      <c r="V52" s="156"/>
      <c r="W52" s="156"/>
      <c r="X52" s="156"/>
      <c r="Y52" s="156"/>
      <c r="Z52" s="146"/>
      <c r="AA52" s="146"/>
      <c r="AB52" s="146"/>
      <c r="AC52" s="146"/>
      <c r="AD52" s="146"/>
      <c r="AE52" s="146"/>
      <c r="AF52" s="146"/>
      <c r="AG52" s="146" t="s">
        <v>111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5">
      <c r="A53" s="165">
        <v>10</v>
      </c>
      <c r="B53" s="166" t="s">
        <v>136</v>
      </c>
      <c r="C53" s="182" t="s">
        <v>137</v>
      </c>
      <c r="D53" s="167" t="s">
        <v>109</v>
      </c>
      <c r="E53" s="168">
        <v>1</v>
      </c>
      <c r="F53" s="169"/>
      <c r="G53" s="170">
        <f>ROUND(E53*F53,2)</f>
        <v>0</v>
      </c>
      <c r="H53" s="169"/>
      <c r="I53" s="170">
        <f>ROUND(E53*H53,2)</f>
        <v>0</v>
      </c>
      <c r="J53" s="169"/>
      <c r="K53" s="170">
        <f>ROUND(E53*J53,2)</f>
        <v>0</v>
      </c>
      <c r="L53" s="170">
        <v>21</v>
      </c>
      <c r="M53" s="170">
        <f>G53*(1+L53/100)</f>
        <v>0</v>
      </c>
      <c r="N53" s="168">
        <v>0</v>
      </c>
      <c r="O53" s="168">
        <f>ROUND(E53*N53,2)</f>
        <v>0</v>
      </c>
      <c r="P53" s="168">
        <v>0</v>
      </c>
      <c r="Q53" s="168">
        <f>ROUND(E53*P53,2)</f>
        <v>0</v>
      </c>
      <c r="R53" s="170"/>
      <c r="S53" s="170" t="s">
        <v>102</v>
      </c>
      <c r="T53" s="171" t="s">
        <v>103</v>
      </c>
      <c r="U53" s="156">
        <v>0</v>
      </c>
      <c r="V53" s="156">
        <f>ROUND(E53*U53,2)</f>
        <v>0</v>
      </c>
      <c r="W53" s="156"/>
      <c r="X53" s="156" t="s">
        <v>104</v>
      </c>
      <c r="Y53" s="156" t="s">
        <v>105</v>
      </c>
      <c r="Z53" s="146"/>
      <c r="AA53" s="146"/>
      <c r="AB53" s="146"/>
      <c r="AC53" s="146"/>
      <c r="AD53" s="146"/>
      <c r="AE53" s="146"/>
      <c r="AF53" s="146"/>
      <c r="AG53" s="146" t="s">
        <v>110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2" x14ac:dyDescent="0.25">
      <c r="A54" s="153"/>
      <c r="B54" s="154"/>
      <c r="C54" s="244" t="s">
        <v>138</v>
      </c>
      <c r="D54" s="245"/>
      <c r="E54" s="245"/>
      <c r="F54" s="245"/>
      <c r="G54" s="245"/>
      <c r="H54" s="156"/>
      <c r="I54" s="156"/>
      <c r="J54" s="156"/>
      <c r="K54" s="156"/>
      <c r="L54" s="156"/>
      <c r="M54" s="156"/>
      <c r="N54" s="155"/>
      <c r="O54" s="155"/>
      <c r="P54" s="155"/>
      <c r="Q54" s="155"/>
      <c r="R54" s="156"/>
      <c r="S54" s="156"/>
      <c r="T54" s="156"/>
      <c r="U54" s="156"/>
      <c r="V54" s="156"/>
      <c r="W54" s="156"/>
      <c r="X54" s="156"/>
      <c r="Y54" s="156"/>
      <c r="Z54" s="146"/>
      <c r="AA54" s="146"/>
      <c r="AB54" s="146"/>
      <c r="AC54" s="146"/>
      <c r="AD54" s="146"/>
      <c r="AE54" s="146"/>
      <c r="AF54" s="146"/>
      <c r="AG54" s="146" t="s">
        <v>111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x14ac:dyDescent="0.25">
      <c r="A55" s="3"/>
      <c r="B55" s="4"/>
      <c r="C55" s="183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E55">
        <v>12</v>
      </c>
      <c r="AF55">
        <v>21</v>
      </c>
      <c r="AG55" t="s">
        <v>83</v>
      </c>
    </row>
    <row r="56" spans="1:60" ht="13" x14ac:dyDescent="0.25">
      <c r="A56" s="149"/>
      <c r="B56" s="150" t="s">
        <v>29</v>
      </c>
      <c r="C56" s="184"/>
      <c r="D56" s="151"/>
      <c r="E56" s="152"/>
      <c r="F56" s="152"/>
      <c r="G56" s="164">
        <f>G8</f>
        <v>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E56">
        <f>SUMIF(L7:L54,AE55,G7:G54)</f>
        <v>0</v>
      </c>
      <c r="AF56">
        <f>SUMIF(L7:L54,AF55,G7:G54)</f>
        <v>0</v>
      </c>
      <c r="AG56" t="s">
        <v>139</v>
      </c>
    </row>
    <row r="57" spans="1:60" x14ac:dyDescent="0.25">
      <c r="C57" s="185"/>
      <c r="D57" s="10"/>
      <c r="AG57" t="s">
        <v>161</v>
      </c>
    </row>
    <row r="58" spans="1:60" x14ac:dyDescent="0.25">
      <c r="D58" s="10"/>
    </row>
    <row r="59" spans="1:60" x14ac:dyDescent="0.25">
      <c r="D59" s="10"/>
    </row>
    <row r="60" spans="1:60" x14ac:dyDescent="0.25">
      <c r="D60" s="10"/>
    </row>
    <row r="61" spans="1:60" x14ac:dyDescent="0.25">
      <c r="D61" s="10"/>
    </row>
    <row r="62" spans="1:60" x14ac:dyDescent="0.25">
      <c r="D62" s="10"/>
    </row>
    <row r="63" spans="1:60" x14ac:dyDescent="0.25">
      <c r="D63" s="10"/>
    </row>
    <row r="64" spans="1:60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FFKtN/V1tUUf7PAB3GhfojnnLCrlT2DowKEfjH3sTKxW4ooCMUHtxMgNOWrrPUk49Qz8FZlON8GT2RZFJFCPpQ==" saltValue="ItWDVejzEFdVGvQQb3Jmkg==" spinCount="100000" sheet="1" formatRows="0"/>
  <mergeCells count="40">
    <mergeCell ref="C12:G12"/>
    <mergeCell ref="A1:G1"/>
    <mergeCell ref="C2:G2"/>
    <mergeCell ref="C3:G3"/>
    <mergeCell ref="C4:G4"/>
    <mergeCell ref="C11:G11"/>
    <mergeCell ref="C24:G24"/>
    <mergeCell ref="C13:G13"/>
    <mergeCell ref="C14:G14"/>
    <mergeCell ref="C15:G15"/>
    <mergeCell ref="C16:G16"/>
    <mergeCell ref="C17:G17"/>
    <mergeCell ref="C18:G18"/>
    <mergeCell ref="C19:G19"/>
    <mergeCell ref="C20:G20"/>
    <mergeCell ref="C21:G21"/>
    <mergeCell ref="C22:G22"/>
    <mergeCell ref="C23:G23"/>
    <mergeCell ref="C39:G39"/>
    <mergeCell ref="C25:G25"/>
    <mergeCell ref="C26:G26"/>
    <mergeCell ref="C28:G28"/>
    <mergeCell ref="C30:G30"/>
    <mergeCell ref="C31:G31"/>
    <mergeCell ref="C32:G32"/>
    <mergeCell ref="C33:G33"/>
    <mergeCell ref="C34:G34"/>
    <mergeCell ref="C35:G35"/>
    <mergeCell ref="C37:G37"/>
    <mergeCell ref="C38:G38"/>
    <mergeCell ref="C49:G49"/>
    <mergeCell ref="C51:G51"/>
    <mergeCell ref="C52:G52"/>
    <mergeCell ref="C54:G54"/>
    <mergeCell ref="C40:G40"/>
    <mergeCell ref="C42:G42"/>
    <mergeCell ref="C44:G44"/>
    <mergeCell ref="C45:G45"/>
    <mergeCell ref="C46:G46"/>
    <mergeCell ref="C48:G4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S2" sqref="S2"/>
    </sheetView>
  </sheetViews>
  <sheetFormatPr defaultRowHeight="12.5" outlineLevelRow="3" x14ac:dyDescent="0.25"/>
  <cols>
    <col min="1" max="1" width="3.453125" customWidth="1"/>
    <col min="2" max="2" width="12.54296875" style="120" customWidth="1"/>
    <col min="3" max="3" width="63.26953125" style="120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7" width="0" hidden="1" customWidth="1"/>
    <col min="18" max="18" width="6.81640625" customWidth="1"/>
    <col min="20" max="25" width="0" hidden="1" customWidth="1"/>
    <col min="29" max="29" width="0" hidden="1" customWidth="1"/>
    <col min="31" max="41" width="0" hidden="1" customWidth="1"/>
    <col min="53" max="53" width="98.7265625" customWidth="1"/>
  </cols>
  <sheetData>
    <row r="1" spans="1:60" ht="15.75" customHeight="1" x14ac:dyDescent="0.35">
      <c r="A1" s="246" t="s">
        <v>70</v>
      </c>
      <c r="B1" s="246"/>
      <c r="C1" s="246"/>
      <c r="D1" s="246"/>
      <c r="E1" s="246"/>
      <c r="F1" s="246"/>
      <c r="G1" s="246"/>
      <c r="AG1" t="s">
        <v>71</v>
      </c>
    </row>
    <row r="2" spans="1:60" ht="25" customHeight="1" x14ac:dyDescent="0.25">
      <c r="A2" s="50" t="s">
        <v>7</v>
      </c>
      <c r="B2" s="49" t="s">
        <v>44</v>
      </c>
      <c r="C2" s="247" t="s">
        <v>220</v>
      </c>
      <c r="D2" s="248"/>
      <c r="E2" s="248"/>
      <c r="F2" s="248"/>
      <c r="G2" s="249"/>
      <c r="AG2" t="s">
        <v>72</v>
      </c>
    </row>
    <row r="3" spans="1:60" ht="25" customHeight="1" x14ac:dyDescent="0.25">
      <c r="A3" s="50" t="s">
        <v>8</v>
      </c>
      <c r="B3" s="49" t="s">
        <v>47</v>
      </c>
      <c r="C3" s="247" t="s">
        <v>222</v>
      </c>
      <c r="D3" s="248"/>
      <c r="E3" s="248"/>
      <c r="F3" s="248"/>
      <c r="G3" s="249"/>
      <c r="AC3" s="120" t="s">
        <v>72</v>
      </c>
      <c r="AG3" t="s">
        <v>73</v>
      </c>
    </row>
    <row r="4" spans="1:60" ht="25" customHeight="1" x14ac:dyDescent="0.25">
      <c r="A4" s="139" t="s">
        <v>9</v>
      </c>
      <c r="B4" s="140" t="s">
        <v>50</v>
      </c>
      <c r="C4" s="250" t="s">
        <v>51</v>
      </c>
      <c r="D4" s="251"/>
      <c r="E4" s="251"/>
      <c r="F4" s="251"/>
      <c r="G4" s="252"/>
      <c r="AG4" t="s">
        <v>74</v>
      </c>
    </row>
    <row r="5" spans="1:60" x14ac:dyDescent="0.25">
      <c r="D5" s="10"/>
    </row>
    <row r="6" spans="1:60" ht="37.5" x14ac:dyDescent="0.25">
      <c r="A6" s="142" t="s">
        <v>75</v>
      </c>
      <c r="B6" s="144" t="s">
        <v>76</v>
      </c>
      <c r="C6" s="144" t="s">
        <v>77</v>
      </c>
      <c r="D6" s="143" t="s">
        <v>78</v>
      </c>
      <c r="E6" s="142" t="s">
        <v>79</v>
      </c>
      <c r="F6" s="141" t="s">
        <v>80</v>
      </c>
      <c r="G6" s="142" t="s">
        <v>29</v>
      </c>
      <c r="H6" s="145" t="s">
        <v>30</v>
      </c>
      <c r="I6" s="145" t="s">
        <v>81</v>
      </c>
      <c r="J6" s="145" t="s">
        <v>31</v>
      </c>
      <c r="K6" s="145" t="s">
        <v>82</v>
      </c>
      <c r="L6" s="145" t="s">
        <v>83</v>
      </c>
      <c r="M6" s="145" t="s">
        <v>84</v>
      </c>
      <c r="N6" s="145" t="s">
        <v>85</v>
      </c>
      <c r="O6" s="145" t="s">
        <v>86</v>
      </c>
      <c r="P6" s="145" t="s">
        <v>87</v>
      </c>
      <c r="Q6" s="145" t="s">
        <v>88</v>
      </c>
      <c r="R6" s="145" t="s">
        <v>89</v>
      </c>
      <c r="S6" s="145" t="s">
        <v>90</v>
      </c>
      <c r="T6" s="145" t="s">
        <v>91</v>
      </c>
      <c r="U6" s="145" t="s">
        <v>92</v>
      </c>
      <c r="V6" s="145" t="s">
        <v>93</v>
      </c>
      <c r="W6" s="145" t="s">
        <v>94</v>
      </c>
      <c r="X6" s="145" t="s">
        <v>95</v>
      </c>
      <c r="Y6" s="145" t="s">
        <v>96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ht="13" x14ac:dyDescent="0.25">
      <c r="A8" s="158" t="s">
        <v>97</v>
      </c>
      <c r="B8" s="159" t="s">
        <v>66</v>
      </c>
      <c r="C8" s="180" t="s">
        <v>98</v>
      </c>
      <c r="D8" s="160"/>
      <c r="E8" s="161"/>
      <c r="F8" s="162"/>
      <c r="G8" s="162">
        <f>SUMIF(AG9:AG74,"&lt;&gt;NOR",G9:G74)</f>
        <v>0</v>
      </c>
      <c r="H8" s="162"/>
      <c r="I8" s="162">
        <f>SUM(I9:I74)</f>
        <v>0</v>
      </c>
      <c r="J8" s="162"/>
      <c r="K8" s="162">
        <f>SUM(K9:K74)</f>
        <v>0</v>
      </c>
      <c r="L8" s="162"/>
      <c r="M8" s="162">
        <f>SUM(M9:M74)</f>
        <v>0</v>
      </c>
      <c r="N8" s="161"/>
      <c r="O8" s="161">
        <f>SUM(O9:O74)</f>
        <v>0</v>
      </c>
      <c r="P8" s="161"/>
      <c r="Q8" s="161">
        <f>SUM(Q9:Q74)</f>
        <v>0</v>
      </c>
      <c r="R8" s="162"/>
      <c r="S8" s="162"/>
      <c r="T8" s="163"/>
      <c r="U8" s="157"/>
      <c r="V8" s="157">
        <f>SUM(V9:V74)</f>
        <v>0</v>
      </c>
      <c r="W8" s="157"/>
      <c r="X8" s="157"/>
      <c r="Y8" s="157"/>
      <c r="AG8" t="s">
        <v>99</v>
      </c>
    </row>
    <row r="9" spans="1:60" outlineLevel="1" x14ac:dyDescent="0.25">
      <c r="A9" s="172">
        <v>1</v>
      </c>
      <c r="B9" s="173" t="s">
        <v>100</v>
      </c>
      <c r="C9" s="181" t="s">
        <v>101</v>
      </c>
      <c r="D9" s="174"/>
      <c r="E9" s="175">
        <v>0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/>
      <c r="S9" s="177" t="s">
        <v>102</v>
      </c>
      <c r="T9" s="178" t="s">
        <v>103</v>
      </c>
      <c r="U9" s="156">
        <v>0</v>
      </c>
      <c r="V9" s="156">
        <f>ROUND(E9*U9,2)</f>
        <v>0</v>
      </c>
      <c r="W9" s="156"/>
      <c r="X9" s="156" t="s">
        <v>104</v>
      </c>
      <c r="Y9" s="156" t="s">
        <v>105</v>
      </c>
      <c r="Z9" s="146"/>
      <c r="AA9" s="146"/>
      <c r="AB9" s="146"/>
      <c r="AC9" s="146"/>
      <c r="AD9" s="146"/>
      <c r="AE9" s="146"/>
      <c r="AF9" s="146"/>
      <c r="AG9" s="146" t="s">
        <v>106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5">
      <c r="A10" s="165">
        <v>2</v>
      </c>
      <c r="B10" s="166" t="s">
        <v>107</v>
      </c>
      <c r="C10" s="182" t="s">
        <v>108</v>
      </c>
      <c r="D10" s="167" t="s">
        <v>109</v>
      </c>
      <c r="E10" s="168">
        <v>1</v>
      </c>
      <c r="F10" s="169"/>
      <c r="G10" s="170">
        <f>ROUND(E10*F10,2)</f>
        <v>0</v>
      </c>
      <c r="H10" s="169"/>
      <c r="I10" s="170">
        <f>ROUND(E10*H10,2)</f>
        <v>0</v>
      </c>
      <c r="J10" s="169"/>
      <c r="K10" s="170">
        <f>ROUND(E10*J10,2)</f>
        <v>0</v>
      </c>
      <c r="L10" s="170">
        <v>21</v>
      </c>
      <c r="M10" s="170">
        <f>G10*(1+L10/100)</f>
        <v>0</v>
      </c>
      <c r="N10" s="168">
        <v>0</v>
      </c>
      <c r="O10" s="168">
        <f>ROUND(E10*N10,2)</f>
        <v>0</v>
      </c>
      <c r="P10" s="168">
        <v>0</v>
      </c>
      <c r="Q10" s="168">
        <f>ROUND(E10*P10,2)</f>
        <v>0</v>
      </c>
      <c r="R10" s="170"/>
      <c r="S10" s="170" t="s">
        <v>102</v>
      </c>
      <c r="T10" s="171" t="s">
        <v>103</v>
      </c>
      <c r="U10" s="156">
        <v>0</v>
      </c>
      <c r="V10" s="156">
        <f>ROUND(E10*U10,2)</f>
        <v>0</v>
      </c>
      <c r="W10" s="156"/>
      <c r="X10" s="156" t="s">
        <v>104</v>
      </c>
      <c r="Y10" s="156" t="s">
        <v>105</v>
      </c>
      <c r="Z10" s="146"/>
      <c r="AA10" s="146"/>
      <c r="AB10" s="146"/>
      <c r="AC10" s="146"/>
      <c r="AD10" s="146"/>
      <c r="AE10" s="146"/>
      <c r="AF10" s="146"/>
      <c r="AG10" s="146" t="s">
        <v>106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2" x14ac:dyDescent="0.25">
      <c r="A11" s="153"/>
      <c r="B11" s="154"/>
      <c r="C11" s="244" t="s">
        <v>140</v>
      </c>
      <c r="D11" s="245"/>
      <c r="E11" s="245"/>
      <c r="F11" s="245"/>
      <c r="G11" s="245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111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3" x14ac:dyDescent="0.25">
      <c r="A12" s="153"/>
      <c r="B12" s="154"/>
      <c r="C12" s="242" t="s">
        <v>141</v>
      </c>
      <c r="D12" s="243"/>
      <c r="E12" s="243"/>
      <c r="F12" s="243"/>
      <c r="G12" s="243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111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3" x14ac:dyDescent="0.25">
      <c r="A13" s="153"/>
      <c r="B13" s="154"/>
      <c r="C13" s="242" t="s">
        <v>187</v>
      </c>
      <c r="D13" s="243"/>
      <c r="E13" s="243"/>
      <c r="F13" s="243"/>
      <c r="G13" s="243"/>
      <c r="H13" s="156"/>
      <c r="I13" s="156"/>
      <c r="J13" s="156"/>
      <c r="K13" s="156"/>
      <c r="L13" s="156"/>
      <c r="M13" s="156"/>
      <c r="N13" s="155"/>
      <c r="O13" s="155"/>
      <c r="P13" s="155"/>
      <c r="Q13" s="155"/>
      <c r="R13" s="156"/>
      <c r="S13" s="156"/>
      <c r="T13" s="156"/>
      <c r="U13" s="156"/>
      <c r="V13" s="156"/>
      <c r="W13" s="156"/>
      <c r="X13" s="156"/>
      <c r="Y13" s="156"/>
      <c r="Z13" s="146"/>
      <c r="AA13" s="146"/>
      <c r="AB13" s="146"/>
      <c r="AC13" s="146"/>
      <c r="AD13" s="146"/>
      <c r="AE13" s="146"/>
      <c r="AF13" s="146"/>
      <c r="AG13" s="146" t="s">
        <v>111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3" x14ac:dyDescent="0.25">
      <c r="A14" s="153"/>
      <c r="B14" s="154"/>
      <c r="C14" s="242" t="s">
        <v>144</v>
      </c>
      <c r="D14" s="243"/>
      <c r="E14" s="243"/>
      <c r="F14" s="243"/>
      <c r="G14" s="243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111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3" x14ac:dyDescent="0.25">
      <c r="A15" s="153"/>
      <c r="B15" s="154"/>
      <c r="C15" s="242" t="s">
        <v>145</v>
      </c>
      <c r="D15" s="243"/>
      <c r="E15" s="243"/>
      <c r="F15" s="243"/>
      <c r="G15" s="243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111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3" x14ac:dyDescent="0.25">
      <c r="A16" s="153"/>
      <c r="B16" s="154"/>
      <c r="C16" s="242" t="s">
        <v>146</v>
      </c>
      <c r="D16" s="243"/>
      <c r="E16" s="243"/>
      <c r="F16" s="243"/>
      <c r="G16" s="243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111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3" x14ac:dyDescent="0.25">
      <c r="A17" s="153"/>
      <c r="B17" s="154"/>
      <c r="C17" s="242" t="s">
        <v>147</v>
      </c>
      <c r="D17" s="243"/>
      <c r="E17" s="243"/>
      <c r="F17" s="243"/>
      <c r="G17" s="243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111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79" t="str">
        <f>C17</f>
        <v>Porty: 1x RJ45, min. 1x USB 3.0 a vyšší, min. 1x USB 2.0 a vyšší, min. 1x USB-C, 1x audio konektor, 1x HDMI,</v>
      </c>
      <c r="BB17" s="146"/>
      <c r="BC17" s="146"/>
      <c r="BD17" s="146"/>
      <c r="BE17" s="146"/>
      <c r="BF17" s="146"/>
      <c r="BG17" s="146"/>
      <c r="BH17" s="146"/>
    </row>
    <row r="18" spans="1:60" outlineLevel="3" x14ac:dyDescent="0.25">
      <c r="A18" s="153"/>
      <c r="B18" s="154"/>
      <c r="C18" s="242" t="s">
        <v>148</v>
      </c>
      <c r="D18" s="243"/>
      <c r="E18" s="243"/>
      <c r="F18" s="243"/>
      <c r="G18" s="243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111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3" x14ac:dyDescent="0.25">
      <c r="A19" s="153"/>
      <c r="B19" s="154"/>
      <c r="C19" s="242" t="s">
        <v>149</v>
      </c>
      <c r="D19" s="243"/>
      <c r="E19" s="243"/>
      <c r="F19" s="243"/>
      <c r="G19" s="243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111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3" x14ac:dyDescent="0.25">
      <c r="A20" s="153"/>
      <c r="B20" s="154"/>
      <c r="C20" s="242" t="s">
        <v>150</v>
      </c>
      <c r="D20" s="243"/>
      <c r="E20" s="243"/>
      <c r="F20" s="243"/>
      <c r="G20" s="243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111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3" x14ac:dyDescent="0.25">
      <c r="A21" s="153"/>
      <c r="B21" s="154"/>
      <c r="C21" s="242" t="s">
        <v>151</v>
      </c>
      <c r="D21" s="243"/>
      <c r="E21" s="243"/>
      <c r="F21" s="243"/>
      <c r="G21" s="243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111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3" x14ac:dyDescent="0.25">
      <c r="A22" s="153"/>
      <c r="B22" s="154"/>
      <c r="C22" s="242" t="s">
        <v>152</v>
      </c>
      <c r="D22" s="243"/>
      <c r="E22" s="243"/>
      <c r="F22" s="243"/>
      <c r="G22" s="243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111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3" x14ac:dyDescent="0.25">
      <c r="A23" s="153"/>
      <c r="B23" s="154"/>
      <c r="C23" s="242" t="s">
        <v>153</v>
      </c>
      <c r="D23" s="243"/>
      <c r="E23" s="243"/>
      <c r="F23" s="243"/>
      <c r="G23" s="243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111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3" x14ac:dyDescent="0.25">
      <c r="A24" s="153"/>
      <c r="B24" s="154"/>
      <c r="C24" s="242" t="s">
        <v>154</v>
      </c>
      <c r="D24" s="243"/>
      <c r="E24" s="243"/>
      <c r="F24" s="243"/>
      <c r="G24" s="243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111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3" x14ac:dyDescent="0.25">
      <c r="A25" s="153"/>
      <c r="B25" s="154"/>
      <c r="C25" s="242" t="s">
        <v>112</v>
      </c>
      <c r="D25" s="243"/>
      <c r="E25" s="243"/>
      <c r="F25" s="243"/>
      <c r="G25" s="243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111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5">
      <c r="A26" s="165">
        <v>3</v>
      </c>
      <c r="B26" s="166" t="s">
        <v>113</v>
      </c>
      <c r="C26" s="182" t="s">
        <v>114</v>
      </c>
      <c r="D26" s="167"/>
      <c r="E26" s="168">
        <v>0</v>
      </c>
      <c r="F26" s="169"/>
      <c r="G26" s="170">
        <f>ROUND(E26*F26,2)</f>
        <v>0</v>
      </c>
      <c r="H26" s="169"/>
      <c r="I26" s="170">
        <f>ROUND(E26*H26,2)</f>
        <v>0</v>
      </c>
      <c r="J26" s="169"/>
      <c r="K26" s="170">
        <f>ROUND(E26*J26,2)</f>
        <v>0</v>
      </c>
      <c r="L26" s="170">
        <v>21</v>
      </c>
      <c r="M26" s="170">
        <f>G26*(1+L26/100)</f>
        <v>0</v>
      </c>
      <c r="N26" s="168">
        <v>0</v>
      </c>
      <c r="O26" s="168">
        <f>ROUND(E26*N26,2)</f>
        <v>0</v>
      </c>
      <c r="P26" s="168">
        <v>0</v>
      </c>
      <c r="Q26" s="168">
        <f>ROUND(E26*P26,2)</f>
        <v>0</v>
      </c>
      <c r="R26" s="170"/>
      <c r="S26" s="170" t="s">
        <v>102</v>
      </c>
      <c r="T26" s="171" t="s">
        <v>103</v>
      </c>
      <c r="U26" s="156">
        <v>0</v>
      </c>
      <c r="V26" s="156">
        <f>ROUND(E26*U26,2)</f>
        <v>0</v>
      </c>
      <c r="W26" s="156"/>
      <c r="X26" s="156" t="s">
        <v>104</v>
      </c>
      <c r="Y26" s="156" t="s">
        <v>105</v>
      </c>
      <c r="Z26" s="146"/>
      <c r="AA26" s="146"/>
      <c r="AB26" s="146"/>
      <c r="AC26" s="146"/>
      <c r="AD26" s="146"/>
      <c r="AE26" s="146"/>
      <c r="AF26" s="146"/>
      <c r="AG26" s="146" t="s">
        <v>106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 x14ac:dyDescent="0.25">
      <c r="A27" s="153"/>
      <c r="B27" s="154"/>
      <c r="C27" s="244" t="s">
        <v>115</v>
      </c>
      <c r="D27" s="245"/>
      <c r="E27" s="245"/>
      <c r="F27" s="245"/>
      <c r="G27" s="245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111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5">
      <c r="A28" s="165">
        <v>4</v>
      </c>
      <c r="B28" s="166" t="s">
        <v>116</v>
      </c>
      <c r="C28" s="182" t="s">
        <v>162</v>
      </c>
      <c r="D28" s="167" t="s">
        <v>109</v>
      </c>
      <c r="E28" s="168">
        <v>1</v>
      </c>
      <c r="F28" s="169"/>
      <c r="G28" s="170">
        <f>ROUND(E28*F28,2)</f>
        <v>0</v>
      </c>
      <c r="H28" s="169"/>
      <c r="I28" s="170">
        <f>ROUND(E28*H28,2)</f>
        <v>0</v>
      </c>
      <c r="J28" s="169"/>
      <c r="K28" s="170">
        <f>ROUND(E28*J28,2)</f>
        <v>0</v>
      </c>
      <c r="L28" s="170">
        <v>21</v>
      </c>
      <c r="M28" s="170">
        <f>G28*(1+L28/100)</f>
        <v>0</v>
      </c>
      <c r="N28" s="168">
        <v>0</v>
      </c>
      <c r="O28" s="168">
        <f>ROUND(E28*N28,2)</f>
        <v>0</v>
      </c>
      <c r="P28" s="168">
        <v>0</v>
      </c>
      <c r="Q28" s="168">
        <f>ROUND(E28*P28,2)</f>
        <v>0</v>
      </c>
      <c r="R28" s="170"/>
      <c r="S28" s="170" t="s">
        <v>102</v>
      </c>
      <c r="T28" s="171" t="s">
        <v>103</v>
      </c>
      <c r="U28" s="156">
        <v>0</v>
      </c>
      <c r="V28" s="156">
        <f>ROUND(E28*U28,2)</f>
        <v>0</v>
      </c>
      <c r="W28" s="156"/>
      <c r="X28" s="156" t="s">
        <v>104</v>
      </c>
      <c r="Y28" s="156" t="s">
        <v>105</v>
      </c>
      <c r="Z28" s="146"/>
      <c r="AA28" s="146"/>
      <c r="AB28" s="146"/>
      <c r="AC28" s="146"/>
      <c r="AD28" s="146"/>
      <c r="AE28" s="146"/>
      <c r="AF28" s="146"/>
      <c r="AG28" s="146" t="s">
        <v>106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43" customHeight="1" outlineLevel="2" x14ac:dyDescent="0.25">
      <c r="A29" s="153"/>
      <c r="B29" s="154"/>
      <c r="C29" s="244" t="s">
        <v>218</v>
      </c>
      <c r="D29" s="245"/>
      <c r="E29" s="245"/>
      <c r="F29" s="245"/>
      <c r="G29" s="245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111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79" t="str">
        <f>C29</f>
        <v>Interaktivní laserový dataprojektor s technologií 3LCD, RGB se závěrkou s kapalnými krystaly, rozlišení minimálně WXGA (1280x800) 16:10 a ultrakrátkou vzdáleností. Projektor bez lampy, se svítivostí min. 3800 lumenů, kontrastní poměr min. 4 000 000:1, extrémě dlouhou životností světelného laseru 20 000 hodin,  Audiovýstup, Audiovstup, min. 3x HDMI, 2x USB, Ethernet, Wi-Fi, 2x VGA, repro min. 16W, korekce lichoběžníku. Rozhraní pro dotykové ovlávání pomocí pera i prstů. Včetně konzoly a 2ks dotykových per.</v>
      </c>
      <c r="BB29" s="146"/>
      <c r="BC29" s="146"/>
      <c r="BD29" s="146"/>
      <c r="BE29" s="146"/>
      <c r="BF29" s="146"/>
      <c r="BG29" s="146"/>
      <c r="BH29" s="146"/>
    </row>
    <row r="30" spans="1:60" outlineLevel="3" x14ac:dyDescent="0.25">
      <c r="A30" s="153"/>
      <c r="B30" s="154"/>
      <c r="C30" s="242" t="s">
        <v>120</v>
      </c>
      <c r="D30" s="243"/>
      <c r="E30" s="243"/>
      <c r="F30" s="243"/>
      <c r="G30" s="243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 t="s">
        <v>111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3" x14ac:dyDescent="0.25">
      <c r="A31" s="153"/>
      <c r="B31" s="154"/>
      <c r="C31" s="242" t="s">
        <v>163</v>
      </c>
      <c r="D31" s="243"/>
      <c r="E31" s="243"/>
      <c r="F31" s="243"/>
      <c r="G31" s="243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111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5">
      <c r="A32" s="165">
        <v>5</v>
      </c>
      <c r="B32" s="166" t="s">
        <v>121</v>
      </c>
      <c r="C32" s="182" t="s">
        <v>164</v>
      </c>
      <c r="D32" s="167" t="s">
        <v>109</v>
      </c>
      <c r="E32" s="168">
        <v>1</v>
      </c>
      <c r="F32" s="169"/>
      <c r="G32" s="170">
        <f>ROUND(E32*F32,2)</f>
        <v>0</v>
      </c>
      <c r="H32" s="169"/>
      <c r="I32" s="170">
        <f>ROUND(E32*H32,2)</f>
        <v>0</v>
      </c>
      <c r="J32" s="169"/>
      <c r="K32" s="170">
        <f>ROUND(E32*J32,2)</f>
        <v>0</v>
      </c>
      <c r="L32" s="170">
        <v>21</v>
      </c>
      <c r="M32" s="170">
        <f>G32*(1+L32/100)</f>
        <v>0</v>
      </c>
      <c r="N32" s="168">
        <v>0</v>
      </c>
      <c r="O32" s="168">
        <f>ROUND(E32*N32,2)</f>
        <v>0</v>
      </c>
      <c r="P32" s="168">
        <v>0</v>
      </c>
      <c r="Q32" s="168">
        <f>ROUND(E32*P32,2)</f>
        <v>0</v>
      </c>
      <c r="R32" s="170"/>
      <c r="S32" s="170" t="s">
        <v>102</v>
      </c>
      <c r="T32" s="171" t="s">
        <v>103</v>
      </c>
      <c r="U32" s="156">
        <v>0</v>
      </c>
      <c r="V32" s="156">
        <f>ROUND(E32*U32,2)</f>
        <v>0</v>
      </c>
      <c r="W32" s="156"/>
      <c r="X32" s="156" t="s">
        <v>104</v>
      </c>
      <c r="Y32" s="156" t="s">
        <v>105</v>
      </c>
      <c r="Z32" s="146"/>
      <c r="AA32" s="146"/>
      <c r="AB32" s="146"/>
      <c r="AC32" s="146"/>
      <c r="AD32" s="146"/>
      <c r="AE32" s="146"/>
      <c r="AF32" s="146"/>
      <c r="AG32" s="146" t="s">
        <v>106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32.5" customHeight="1" outlineLevel="2" x14ac:dyDescent="0.25">
      <c r="A33" s="153"/>
      <c r="B33" s="154"/>
      <c r="C33" s="244" t="s">
        <v>219</v>
      </c>
      <c r="D33" s="245"/>
      <c r="E33" s="245"/>
      <c r="F33" s="245"/>
      <c r="G33" s="245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111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79" t="str">
        <f>C33</f>
        <v>Keramická projekční stěna o rozměru 4000 x 1500 mm s magnetickým povrchem pro popis a projekci. Celá plocha je popisovatelná, bezrámová a slouží jako projekční plocha k interaktivnímu projektoru. Bezespárová fixace ocelových plátů ke stěně je zajištěna prostřednictvím bezšroubové technologie. Výškově nastavitelná tabule s pojezdem, projektor připevněn k tabuli.</v>
      </c>
      <c r="BB33" s="146"/>
      <c r="BC33" s="146"/>
      <c r="BD33" s="146"/>
      <c r="BE33" s="146"/>
      <c r="BF33" s="146"/>
      <c r="BG33" s="146"/>
      <c r="BH33" s="146"/>
    </row>
    <row r="34" spans="1:60" outlineLevel="3" x14ac:dyDescent="0.25">
      <c r="A34" s="153"/>
      <c r="B34" s="154"/>
      <c r="C34" s="242" t="s">
        <v>120</v>
      </c>
      <c r="D34" s="243"/>
      <c r="E34" s="243"/>
      <c r="F34" s="243"/>
      <c r="G34" s="243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111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3" x14ac:dyDescent="0.25">
      <c r="A35" s="153"/>
      <c r="B35" s="154"/>
      <c r="C35" s="242" t="s">
        <v>165</v>
      </c>
      <c r="D35" s="243"/>
      <c r="E35" s="243"/>
      <c r="F35" s="243"/>
      <c r="G35" s="243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111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5">
      <c r="A36" s="165">
        <v>6</v>
      </c>
      <c r="B36" s="166" t="s">
        <v>124</v>
      </c>
      <c r="C36" s="182" t="s">
        <v>125</v>
      </c>
      <c r="D36" s="167"/>
      <c r="E36" s="168">
        <v>0</v>
      </c>
      <c r="F36" s="169"/>
      <c r="G36" s="170">
        <f>ROUND(E36*F36,2)</f>
        <v>0</v>
      </c>
      <c r="H36" s="169"/>
      <c r="I36" s="170">
        <f>ROUND(E36*H36,2)</f>
        <v>0</v>
      </c>
      <c r="J36" s="169"/>
      <c r="K36" s="170">
        <f>ROUND(E36*J36,2)</f>
        <v>0</v>
      </c>
      <c r="L36" s="170">
        <v>21</v>
      </c>
      <c r="M36" s="170">
        <f>G36*(1+L36/100)</f>
        <v>0</v>
      </c>
      <c r="N36" s="168">
        <v>0</v>
      </c>
      <c r="O36" s="168">
        <f>ROUND(E36*N36,2)</f>
        <v>0</v>
      </c>
      <c r="P36" s="168">
        <v>0</v>
      </c>
      <c r="Q36" s="168">
        <f>ROUND(E36*P36,2)</f>
        <v>0</v>
      </c>
      <c r="R36" s="170"/>
      <c r="S36" s="170" t="s">
        <v>102</v>
      </c>
      <c r="T36" s="171" t="s">
        <v>103</v>
      </c>
      <c r="U36" s="156">
        <v>0</v>
      </c>
      <c r="V36" s="156">
        <f>ROUND(E36*U36,2)</f>
        <v>0</v>
      </c>
      <c r="W36" s="156"/>
      <c r="X36" s="156" t="s">
        <v>104</v>
      </c>
      <c r="Y36" s="156" t="s">
        <v>105</v>
      </c>
      <c r="Z36" s="146"/>
      <c r="AA36" s="146"/>
      <c r="AB36" s="146"/>
      <c r="AC36" s="146"/>
      <c r="AD36" s="146"/>
      <c r="AE36" s="146"/>
      <c r="AF36" s="146"/>
      <c r="AG36" s="146" t="s">
        <v>106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2" x14ac:dyDescent="0.25">
      <c r="A37" s="153"/>
      <c r="B37" s="154"/>
      <c r="C37" s="244" t="s">
        <v>115</v>
      </c>
      <c r="D37" s="245"/>
      <c r="E37" s="245"/>
      <c r="F37" s="245"/>
      <c r="G37" s="245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111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5">
      <c r="A38" s="165">
        <v>7</v>
      </c>
      <c r="B38" s="166" t="s">
        <v>126</v>
      </c>
      <c r="C38" s="182" t="s">
        <v>166</v>
      </c>
      <c r="D38" s="167" t="s">
        <v>109</v>
      </c>
      <c r="E38" s="168">
        <v>1</v>
      </c>
      <c r="F38" s="169"/>
      <c r="G38" s="170">
        <f>ROUND(E38*F38,2)</f>
        <v>0</v>
      </c>
      <c r="H38" s="169"/>
      <c r="I38" s="170">
        <f>ROUND(E38*H38,2)</f>
        <v>0</v>
      </c>
      <c r="J38" s="169"/>
      <c r="K38" s="170">
        <f>ROUND(E38*J38,2)</f>
        <v>0</v>
      </c>
      <c r="L38" s="170">
        <v>21</v>
      </c>
      <c r="M38" s="170">
        <f>G38*(1+L38/100)</f>
        <v>0</v>
      </c>
      <c r="N38" s="168">
        <v>0</v>
      </c>
      <c r="O38" s="168">
        <f>ROUND(E38*N38,2)</f>
        <v>0</v>
      </c>
      <c r="P38" s="168">
        <v>0</v>
      </c>
      <c r="Q38" s="168">
        <f>ROUND(E38*P38,2)</f>
        <v>0</v>
      </c>
      <c r="R38" s="170"/>
      <c r="S38" s="170" t="s">
        <v>102</v>
      </c>
      <c r="T38" s="171" t="s">
        <v>103</v>
      </c>
      <c r="U38" s="156">
        <v>0</v>
      </c>
      <c r="V38" s="156">
        <f>ROUND(E38*U38,2)</f>
        <v>0</v>
      </c>
      <c r="W38" s="156"/>
      <c r="X38" s="156" t="s">
        <v>104</v>
      </c>
      <c r="Y38" s="156" t="s">
        <v>105</v>
      </c>
      <c r="Z38" s="146"/>
      <c r="AA38" s="146"/>
      <c r="AB38" s="146"/>
      <c r="AC38" s="146"/>
      <c r="AD38" s="146"/>
      <c r="AE38" s="146"/>
      <c r="AF38" s="146"/>
      <c r="AG38" s="146" t="s">
        <v>106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2" x14ac:dyDescent="0.25">
      <c r="A39" s="153"/>
      <c r="B39" s="154"/>
      <c r="C39" s="244" t="s">
        <v>167</v>
      </c>
      <c r="D39" s="245"/>
      <c r="E39" s="245"/>
      <c r="F39" s="245"/>
      <c r="G39" s="245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111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3" x14ac:dyDescent="0.25">
      <c r="A40" s="153"/>
      <c r="B40" s="154"/>
      <c r="C40" s="242" t="s">
        <v>129</v>
      </c>
      <c r="D40" s="243"/>
      <c r="E40" s="243"/>
      <c r="F40" s="243"/>
      <c r="G40" s="243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111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5">
      <c r="A41" s="165">
        <v>8</v>
      </c>
      <c r="B41" s="166" t="s">
        <v>130</v>
      </c>
      <c r="C41" s="182" t="s">
        <v>134</v>
      </c>
      <c r="D41" s="167" t="s">
        <v>109</v>
      </c>
      <c r="E41" s="168">
        <v>1</v>
      </c>
      <c r="F41" s="169"/>
      <c r="G41" s="170">
        <f>ROUND(E41*F41,2)</f>
        <v>0</v>
      </c>
      <c r="H41" s="169"/>
      <c r="I41" s="170">
        <f>ROUND(E41*H41,2)</f>
        <v>0</v>
      </c>
      <c r="J41" s="169"/>
      <c r="K41" s="170">
        <f>ROUND(E41*J41,2)</f>
        <v>0</v>
      </c>
      <c r="L41" s="170">
        <v>21</v>
      </c>
      <c r="M41" s="170">
        <f>G41*(1+L41/100)</f>
        <v>0</v>
      </c>
      <c r="N41" s="168">
        <v>0</v>
      </c>
      <c r="O41" s="168">
        <f>ROUND(E41*N41,2)</f>
        <v>0</v>
      </c>
      <c r="P41" s="168">
        <v>0</v>
      </c>
      <c r="Q41" s="168">
        <f>ROUND(E41*P41,2)</f>
        <v>0</v>
      </c>
      <c r="R41" s="170"/>
      <c r="S41" s="170" t="s">
        <v>102</v>
      </c>
      <c r="T41" s="171" t="s">
        <v>103</v>
      </c>
      <c r="U41" s="156">
        <v>0</v>
      </c>
      <c r="V41" s="156">
        <f>ROUND(E41*U41,2)</f>
        <v>0</v>
      </c>
      <c r="W41" s="156"/>
      <c r="X41" s="156" t="s">
        <v>104</v>
      </c>
      <c r="Y41" s="156" t="s">
        <v>105</v>
      </c>
      <c r="Z41" s="146"/>
      <c r="AA41" s="146"/>
      <c r="AB41" s="146"/>
      <c r="AC41" s="146"/>
      <c r="AD41" s="146"/>
      <c r="AE41" s="146"/>
      <c r="AF41" s="146"/>
      <c r="AG41" s="146" t="s">
        <v>106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2" x14ac:dyDescent="0.25">
      <c r="A42" s="153"/>
      <c r="B42" s="154"/>
      <c r="C42" s="244" t="s">
        <v>135</v>
      </c>
      <c r="D42" s="245"/>
      <c r="E42" s="245"/>
      <c r="F42" s="245"/>
      <c r="G42" s="245"/>
      <c r="H42" s="156"/>
      <c r="I42" s="156"/>
      <c r="J42" s="156"/>
      <c r="K42" s="156"/>
      <c r="L42" s="156"/>
      <c r="M42" s="156"/>
      <c r="N42" s="155"/>
      <c r="O42" s="155"/>
      <c r="P42" s="155"/>
      <c r="Q42" s="155"/>
      <c r="R42" s="156"/>
      <c r="S42" s="156"/>
      <c r="T42" s="156"/>
      <c r="U42" s="156"/>
      <c r="V42" s="156"/>
      <c r="W42" s="156"/>
      <c r="X42" s="156"/>
      <c r="Y42" s="156"/>
      <c r="Z42" s="146"/>
      <c r="AA42" s="146"/>
      <c r="AB42" s="146"/>
      <c r="AC42" s="146"/>
      <c r="AD42" s="146"/>
      <c r="AE42" s="146"/>
      <c r="AF42" s="146"/>
      <c r="AG42" s="146" t="s">
        <v>111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3" x14ac:dyDescent="0.25">
      <c r="A43" s="153"/>
      <c r="B43" s="154"/>
      <c r="C43" s="242" t="s">
        <v>129</v>
      </c>
      <c r="D43" s="243"/>
      <c r="E43" s="243"/>
      <c r="F43" s="243"/>
      <c r="G43" s="243"/>
      <c r="H43" s="156"/>
      <c r="I43" s="156"/>
      <c r="J43" s="156"/>
      <c r="K43" s="156"/>
      <c r="L43" s="156"/>
      <c r="M43" s="156"/>
      <c r="N43" s="155"/>
      <c r="O43" s="155"/>
      <c r="P43" s="155"/>
      <c r="Q43" s="155"/>
      <c r="R43" s="156"/>
      <c r="S43" s="156"/>
      <c r="T43" s="156"/>
      <c r="U43" s="156"/>
      <c r="V43" s="156"/>
      <c r="W43" s="156"/>
      <c r="X43" s="156"/>
      <c r="Y43" s="156"/>
      <c r="Z43" s="146"/>
      <c r="AA43" s="146"/>
      <c r="AB43" s="146"/>
      <c r="AC43" s="146"/>
      <c r="AD43" s="146"/>
      <c r="AE43" s="146"/>
      <c r="AF43" s="146"/>
      <c r="AG43" s="146" t="s">
        <v>111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5">
      <c r="A44" s="165">
        <v>9</v>
      </c>
      <c r="B44" s="166" t="s">
        <v>133</v>
      </c>
      <c r="C44" s="182" t="s">
        <v>137</v>
      </c>
      <c r="D44" s="167" t="s">
        <v>109</v>
      </c>
      <c r="E44" s="168">
        <v>1</v>
      </c>
      <c r="F44" s="169"/>
      <c r="G44" s="170">
        <f>ROUND(E44*F44,2)</f>
        <v>0</v>
      </c>
      <c r="H44" s="169"/>
      <c r="I44" s="170">
        <f>ROUND(E44*H44,2)</f>
        <v>0</v>
      </c>
      <c r="J44" s="169"/>
      <c r="K44" s="170">
        <f>ROUND(E44*J44,2)</f>
        <v>0</v>
      </c>
      <c r="L44" s="170">
        <v>21</v>
      </c>
      <c r="M44" s="170">
        <f>G44*(1+L44/100)</f>
        <v>0</v>
      </c>
      <c r="N44" s="168">
        <v>0</v>
      </c>
      <c r="O44" s="168">
        <f>ROUND(E44*N44,2)</f>
        <v>0</v>
      </c>
      <c r="P44" s="168">
        <v>0</v>
      </c>
      <c r="Q44" s="168">
        <f>ROUND(E44*P44,2)</f>
        <v>0</v>
      </c>
      <c r="R44" s="170"/>
      <c r="S44" s="170" t="s">
        <v>102</v>
      </c>
      <c r="T44" s="171" t="s">
        <v>103</v>
      </c>
      <c r="U44" s="156">
        <v>0</v>
      </c>
      <c r="V44" s="156">
        <f>ROUND(E44*U44,2)</f>
        <v>0</v>
      </c>
      <c r="W44" s="156"/>
      <c r="X44" s="156" t="s">
        <v>104</v>
      </c>
      <c r="Y44" s="156" t="s">
        <v>105</v>
      </c>
      <c r="Z44" s="146"/>
      <c r="AA44" s="146"/>
      <c r="AB44" s="146"/>
      <c r="AC44" s="146"/>
      <c r="AD44" s="146"/>
      <c r="AE44" s="146"/>
      <c r="AF44" s="146"/>
      <c r="AG44" s="146" t="s">
        <v>106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2" x14ac:dyDescent="0.25">
      <c r="A45" s="153"/>
      <c r="B45" s="154"/>
      <c r="C45" s="244" t="s">
        <v>138</v>
      </c>
      <c r="D45" s="245"/>
      <c r="E45" s="245"/>
      <c r="F45" s="245"/>
      <c r="G45" s="245"/>
      <c r="H45" s="156"/>
      <c r="I45" s="156"/>
      <c r="J45" s="156"/>
      <c r="K45" s="156"/>
      <c r="L45" s="156"/>
      <c r="M45" s="156"/>
      <c r="N45" s="155"/>
      <c r="O45" s="155"/>
      <c r="P45" s="155"/>
      <c r="Q45" s="155"/>
      <c r="R45" s="156"/>
      <c r="S45" s="156"/>
      <c r="T45" s="156"/>
      <c r="U45" s="156"/>
      <c r="V45" s="156"/>
      <c r="W45" s="156"/>
      <c r="X45" s="156"/>
      <c r="Y45" s="156"/>
      <c r="Z45" s="146"/>
      <c r="AA45" s="146"/>
      <c r="AB45" s="146"/>
      <c r="AC45" s="146"/>
      <c r="AD45" s="146"/>
      <c r="AE45" s="146"/>
      <c r="AF45" s="146"/>
      <c r="AG45" s="146" t="s">
        <v>111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5">
      <c r="A46" s="172">
        <v>10</v>
      </c>
      <c r="B46" s="173" t="s">
        <v>168</v>
      </c>
      <c r="C46" s="181" t="s">
        <v>169</v>
      </c>
      <c r="D46" s="174"/>
      <c r="E46" s="175">
        <v>0</v>
      </c>
      <c r="F46" s="176"/>
      <c r="G46" s="177">
        <f>ROUND(E46*F46,2)</f>
        <v>0</v>
      </c>
      <c r="H46" s="176"/>
      <c r="I46" s="177">
        <f>ROUND(E46*H46,2)</f>
        <v>0</v>
      </c>
      <c r="J46" s="176"/>
      <c r="K46" s="177">
        <f>ROUND(E46*J46,2)</f>
        <v>0</v>
      </c>
      <c r="L46" s="177">
        <v>21</v>
      </c>
      <c r="M46" s="177">
        <f>G46*(1+L46/100)</f>
        <v>0</v>
      </c>
      <c r="N46" s="175">
        <v>0</v>
      </c>
      <c r="O46" s="175">
        <f>ROUND(E46*N46,2)</f>
        <v>0</v>
      </c>
      <c r="P46" s="175">
        <v>0</v>
      </c>
      <c r="Q46" s="175">
        <f>ROUND(E46*P46,2)</f>
        <v>0</v>
      </c>
      <c r="R46" s="177"/>
      <c r="S46" s="177" t="s">
        <v>102</v>
      </c>
      <c r="T46" s="178" t="s">
        <v>103</v>
      </c>
      <c r="U46" s="156">
        <v>0</v>
      </c>
      <c r="V46" s="156">
        <f>ROUND(E46*U46,2)</f>
        <v>0</v>
      </c>
      <c r="W46" s="156"/>
      <c r="X46" s="156" t="s">
        <v>104</v>
      </c>
      <c r="Y46" s="156" t="s">
        <v>105</v>
      </c>
      <c r="Z46" s="146"/>
      <c r="AA46" s="146"/>
      <c r="AB46" s="146"/>
      <c r="AC46" s="146"/>
      <c r="AD46" s="146"/>
      <c r="AE46" s="146"/>
      <c r="AF46" s="146"/>
      <c r="AG46" s="146" t="s">
        <v>106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5">
      <c r="A47" s="165">
        <v>11</v>
      </c>
      <c r="B47" s="166" t="s">
        <v>136</v>
      </c>
      <c r="C47" s="182" t="s">
        <v>170</v>
      </c>
      <c r="D47" s="167" t="s">
        <v>109</v>
      </c>
      <c r="E47" s="168">
        <v>1</v>
      </c>
      <c r="F47" s="169"/>
      <c r="G47" s="170">
        <f>ROUND(E47*F47,2)</f>
        <v>0</v>
      </c>
      <c r="H47" s="169"/>
      <c r="I47" s="170">
        <f>ROUND(E47*H47,2)</f>
        <v>0</v>
      </c>
      <c r="J47" s="169"/>
      <c r="K47" s="170">
        <f>ROUND(E47*J47,2)</f>
        <v>0</v>
      </c>
      <c r="L47" s="170">
        <v>21</v>
      </c>
      <c r="M47" s="170">
        <f>G47*(1+L47/100)</f>
        <v>0</v>
      </c>
      <c r="N47" s="168">
        <v>0</v>
      </c>
      <c r="O47" s="168">
        <f>ROUND(E47*N47,2)</f>
        <v>0</v>
      </c>
      <c r="P47" s="168">
        <v>0</v>
      </c>
      <c r="Q47" s="168">
        <f>ROUND(E47*P47,2)</f>
        <v>0</v>
      </c>
      <c r="R47" s="170"/>
      <c r="S47" s="170" t="s">
        <v>102</v>
      </c>
      <c r="T47" s="171" t="s">
        <v>103</v>
      </c>
      <c r="U47" s="156">
        <v>0</v>
      </c>
      <c r="V47" s="156">
        <f>ROUND(E47*U47,2)</f>
        <v>0</v>
      </c>
      <c r="W47" s="156"/>
      <c r="X47" s="156" t="s">
        <v>104</v>
      </c>
      <c r="Y47" s="156" t="s">
        <v>105</v>
      </c>
      <c r="Z47" s="146"/>
      <c r="AA47" s="146"/>
      <c r="AB47" s="146"/>
      <c r="AC47" s="146"/>
      <c r="AD47" s="146"/>
      <c r="AE47" s="146"/>
      <c r="AF47" s="146"/>
      <c r="AG47" s="146" t="s">
        <v>106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ht="40.5" outlineLevel="2" x14ac:dyDescent="0.25">
      <c r="A48" s="153"/>
      <c r="B48" s="154"/>
      <c r="C48" s="244" t="s">
        <v>171</v>
      </c>
      <c r="D48" s="245"/>
      <c r="E48" s="245"/>
      <c r="F48" s="245"/>
      <c r="G48" s="245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111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79" t="str">
        <f>C48</f>
        <v>Monokulární mikroskop s kamerou, okulár širokoúhlé (DIN) WF 10x/18 mm s pevným ukazovátkem, Hlavice monokulární otočná o 360°, úhel vhledu 45°, integrovaná USB kamera, Objektivy semiplanachromatické (DIN) 4:1/0,1 n.ap. WD=37,5 mm, 10:1/0,25 n.ap. WD=6,54 mm, 40:1/0,65 n.ap. (pérový) WD=0,68 mm, 60:1/0,85 n.ap. (pérový) WD=0,2 mm Celkové zvětšení 40x - 600x, stolek křížový 130 x 130 mm, Kamera snímací zařízení CMOS 1/2'', max. rozlišení 3,2 Mpix (2048x1536 pixelů), USB 2.0, barevná hloubka 24 bits, frekvence snímání 15 snímků/sekunda.</v>
      </c>
      <c r="BB48" s="146"/>
      <c r="BC48" s="146"/>
      <c r="BD48" s="146"/>
      <c r="BE48" s="146"/>
      <c r="BF48" s="146"/>
      <c r="BG48" s="146"/>
      <c r="BH48" s="146"/>
    </row>
    <row r="49" spans="1:60" outlineLevel="1" x14ac:dyDescent="0.25">
      <c r="A49" s="165">
        <v>12</v>
      </c>
      <c r="B49" s="166" t="s">
        <v>172</v>
      </c>
      <c r="C49" s="182" t="s">
        <v>173</v>
      </c>
      <c r="D49" s="167" t="s">
        <v>109</v>
      </c>
      <c r="E49" s="168">
        <v>28</v>
      </c>
      <c r="F49" s="169"/>
      <c r="G49" s="170">
        <f>ROUND(E49*F49,2)</f>
        <v>0</v>
      </c>
      <c r="H49" s="169"/>
      <c r="I49" s="170">
        <f>ROUND(E49*H49,2)</f>
        <v>0</v>
      </c>
      <c r="J49" s="169"/>
      <c r="K49" s="170">
        <f>ROUND(E49*J49,2)</f>
        <v>0</v>
      </c>
      <c r="L49" s="170">
        <v>21</v>
      </c>
      <c r="M49" s="170">
        <f>G49*(1+L49/100)</f>
        <v>0</v>
      </c>
      <c r="N49" s="168">
        <v>0</v>
      </c>
      <c r="O49" s="168">
        <f>ROUND(E49*N49,2)</f>
        <v>0</v>
      </c>
      <c r="P49" s="168">
        <v>0</v>
      </c>
      <c r="Q49" s="168">
        <f>ROUND(E49*P49,2)</f>
        <v>0</v>
      </c>
      <c r="R49" s="170"/>
      <c r="S49" s="170" t="s">
        <v>102</v>
      </c>
      <c r="T49" s="171" t="s">
        <v>103</v>
      </c>
      <c r="U49" s="156">
        <v>0</v>
      </c>
      <c r="V49" s="156">
        <f>ROUND(E49*U49,2)</f>
        <v>0</v>
      </c>
      <c r="W49" s="156"/>
      <c r="X49" s="156" t="s">
        <v>104</v>
      </c>
      <c r="Y49" s="156" t="s">
        <v>105</v>
      </c>
      <c r="Z49" s="146"/>
      <c r="AA49" s="146"/>
      <c r="AB49" s="146"/>
      <c r="AC49" s="146"/>
      <c r="AD49" s="146"/>
      <c r="AE49" s="146"/>
      <c r="AF49" s="146"/>
      <c r="AG49" s="146" t="s">
        <v>106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2" x14ac:dyDescent="0.25">
      <c r="A50" s="153"/>
      <c r="B50" s="154"/>
      <c r="C50" s="244" t="s">
        <v>188</v>
      </c>
      <c r="D50" s="245"/>
      <c r="E50" s="245"/>
      <c r="F50" s="245"/>
      <c r="G50" s="245"/>
      <c r="H50" s="156"/>
      <c r="I50" s="156"/>
      <c r="J50" s="156"/>
      <c r="K50" s="156"/>
      <c r="L50" s="156"/>
      <c r="M50" s="156"/>
      <c r="N50" s="155"/>
      <c r="O50" s="155"/>
      <c r="P50" s="155"/>
      <c r="Q50" s="155"/>
      <c r="R50" s="156"/>
      <c r="S50" s="156"/>
      <c r="T50" s="156"/>
      <c r="U50" s="156"/>
      <c r="V50" s="156"/>
      <c r="W50" s="156"/>
      <c r="X50" s="156"/>
      <c r="Y50" s="156"/>
      <c r="Z50" s="146"/>
      <c r="AA50" s="146"/>
      <c r="AB50" s="146"/>
      <c r="AC50" s="146"/>
      <c r="AD50" s="146"/>
      <c r="AE50" s="146"/>
      <c r="AF50" s="146"/>
      <c r="AG50" s="146" t="s">
        <v>111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3" x14ac:dyDescent="0.25">
      <c r="A51" s="153"/>
      <c r="B51" s="154"/>
      <c r="C51" s="242" t="s">
        <v>189</v>
      </c>
      <c r="D51" s="243"/>
      <c r="E51" s="243"/>
      <c r="F51" s="243"/>
      <c r="G51" s="243"/>
      <c r="H51" s="156"/>
      <c r="I51" s="156"/>
      <c r="J51" s="156"/>
      <c r="K51" s="156"/>
      <c r="L51" s="156"/>
      <c r="M51" s="156"/>
      <c r="N51" s="155"/>
      <c r="O51" s="155"/>
      <c r="P51" s="155"/>
      <c r="Q51" s="155"/>
      <c r="R51" s="156"/>
      <c r="S51" s="156"/>
      <c r="T51" s="156"/>
      <c r="U51" s="156"/>
      <c r="V51" s="156"/>
      <c r="W51" s="156"/>
      <c r="X51" s="156"/>
      <c r="Y51" s="156"/>
      <c r="Z51" s="146"/>
      <c r="AA51" s="146"/>
      <c r="AB51" s="146"/>
      <c r="AC51" s="146"/>
      <c r="AD51" s="146"/>
      <c r="AE51" s="146"/>
      <c r="AF51" s="146"/>
      <c r="AG51" s="146" t="s">
        <v>111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3" x14ac:dyDescent="0.25">
      <c r="A52" s="153"/>
      <c r="B52" s="154"/>
      <c r="C52" s="242" t="s">
        <v>190</v>
      </c>
      <c r="D52" s="243"/>
      <c r="E52" s="243"/>
      <c r="F52" s="243"/>
      <c r="G52" s="243"/>
      <c r="H52" s="156"/>
      <c r="I52" s="156"/>
      <c r="J52" s="156"/>
      <c r="K52" s="156"/>
      <c r="L52" s="156"/>
      <c r="M52" s="156"/>
      <c r="N52" s="155"/>
      <c r="O52" s="155"/>
      <c r="P52" s="155"/>
      <c r="Q52" s="155"/>
      <c r="R52" s="156"/>
      <c r="S52" s="156"/>
      <c r="T52" s="156"/>
      <c r="U52" s="156"/>
      <c r="V52" s="156"/>
      <c r="W52" s="156"/>
      <c r="X52" s="156"/>
      <c r="Y52" s="156"/>
      <c r="Z52" s="146"/>
      <c r="AA52" s="146"/>
      <c r="AB52" s="146"/>
      <c r="AC52" s="146"/>
      <c r="AD52" s="146"/>
      <c r="AE52" s="146"/>
      <c r="AF52" s="146"/>
      <c r="AG52" s="146" t="s">
        <v>111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3" x14ac:dyDescent="0.25">
      <c r="A53" s="153"/>
      <c r="B53" s="154"/>
      <c r="C53" s="242" t="s">
        <v>191</v>
      </c>
      <c r="D53" s="243"/>
      <c r="E53" s="243"/>
      <c r="F53" s="243"/>
      <c r="G53" s="243"/>
      <c r="H53" s="156"/>
      <c r="I53" s="156"/>
      <c r="J53" s="156"/>
      <c r="K53" s="156"/>
      <c r="L53" s="156"/>
      <c r="M53" s="156"/>
      <c r="N53" s="155"/>
      <c r="O53" s="155"/>
      <c r="P53" s="155"/>
      <c r="Q53" s="155"/>
      <c r="R53" s="156"/>
      <c r="S53" s="156"/>
      <c r="T53" s="156"/>
      <c r="U53" s="156"/>
      <c r="V53" s="156"/>
      <c r="W53" s="156"/>
      <c r="X53" s="156"/>
      <c r="Y53" s="156"/>
      <c r="Z53" s="146"/>
      <c r="AA53" s="146"/>
      <c r="AB53" s="146"/>
      <c r="AC53" s="146"/>
      <c r="AD53" s="146"/>
      <c r="AE53" s="146"/>
      <c r="AF53" s="146"/>
      <c r="AG53" s="146" t="s">
        <v>111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3" x14ac:dyDescent="0.25">
      <c r="A54" s="153"/>
      <c r="B54" s="154"/>
      <c r="C54" s="242" t="s">
        <v>192</v>
      </c>
      <c r="D54" s="243"/>
      <c r="E54" s="243"/>
      <c r="F54" s="243"/>
      <c r="G54" s="243"/>
      <c r="H54" s="156"/>
      <c r="I54" s="156"/>
      <c r="J54" s="156"/>
      <c r="K54" s="156"/>
      <c r="L54" s="156"/>
      <c r="M54" s="156"/>
      <c r="N54" s="155"/>
      <c r="O54" s="155"/>
      <c r="P54" s="155"/>
      <c r="Q54" s="155"/>
      <c r="R54" s="156"/>
      <c r="S54" s="156"/>
      <c r="T54" s="156"/>
      <c r="U54" s="156"/>
      <c r="V54" s="156"/>
      <c r="W54" s="156"/>
      <c r="X54" s="156"/>
      <c r="Y54" s="156"/>
      <c r="Z54" s="146"/>
      <c r="AA54" s="146"/>
      <c r="AB54" s="146"/>
      <c r="AC54" s="146"/>
      <c r="AD54" s="146"/>
      <c r="AE54" s="146"/>
      <c r="AF54" s="146"/>
      <c r="AG54" s="146" t="s">
        <v>111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3" x14ac:dyDescent="0.25">
      <c r="A55" s="153"/>
      <c r="B55" s="154"/>
      <c r="C55" s="242" t="s">
        <v>193</v>
      </c>
      <c r="D55" s="243"/>
      <c r="E55" s="243"/>
      <c r="F55" s="243"/>
      <c r="G55" s="243"/>
      <c r="H55" s="156"/>
      <c r="I55" s="156"/>
      <c r="J55" s="156"/>
      <c r="K55" s="156"/>
      <c r="L55" s="156"/>
      <c r="M55" s="156"/>
      <c r="N55" s="155"/>
      <c r="O55" s="155"/>
      <c r="P55" s="155"/>
      <c r="Q55" s="155"/>
      <c r="R55" s="156"/>
      <c r="S55" s="156"/>
      <c r="T55" s="156"/>
      <c r="U55" s="156"/>
      <c r="V55" s="156"/>
      <c r="W55" s="156"/>
      <c r="X55" s="156"/>
      <c r="Y55" s="156"/>
      <c r="Z55" s="146"/>
      <c r="AA55" s="146"/>
      <c r="AB55" s="146"/>
      <c r="AC55" s="146"/>
      <c r="AD55" s="146"/>
      <c r="AE55" s="146"/>
      <c r="AF55" s="146"/>
      <c r="AG55" s="146" t="s">
        <v>111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3" x14ac:dyDescent="0.25">
      <c r="A56" s="153"/>
      <c r="B56" s="154"/>
      <c r="C56" s="242" t="s">
        <v>194</v>
      </c>
      <c r="D56" s="243"/>
      <c r="E56" s="243"/>
      <c r="F56" s="243"/>
      <c r="G56" s="243"/>
      <c r="H56" s="156"/>
      <c r="I56" s="156"/>
      <c r="J56" s="156"/>
      <c r="K56" s="156"/>
      <c r="L56" s="156"/>
      <c r="M56" s="156"/>
      <c r="N56" s="155"/>
      <c r="O56" s="155"/>
      <c r="P56" s="155"/>
      <c r="Q56" s="155"/>
      <c r="R56" s="156"/>
      <c r="S56" s="156"/>
      <c r="T56" s="156"/>
      <c r="U56" s="156"/>
      <c r="V56" s="156"/>
      <c r="W56" s="156"/>
      <c r="X56" s="156"/>
      <c r="Y56" s="156"/>
      <c r="Z56" s="146"/>
      <c r="AA56" s="146"/>
      <c r="AB56" s="146"/>
      <c r="AC56" s="146"/>
      <c r="AD56" s="146"/>
      <c r="AE56" s="146"/>
      <c r="AF56" s="146"/>
      <c r="AG56" s="146" t="s">
        <v>111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3" x14ac:dyDescent="0.25">
      <c r="A57" s="153"/>
      <c r="B57" s="154"/>
      <c r="C57" s="242" t="s">
        <v>195</v>
      </c>
      <c r="D57" s="243"/>
      <c r="E57" s="243"/>
      <c r="F57" s="243"/>
      <c r="G57" s="243"/>
      <c r="H57" s="156"/>
      <c r="I57" s="156"/>
      <c r="J57" s="156"/>
      <c r="K57" s="156"/>
      <c r="L57" s="156"/>
      <c r="M57" s="156"/>
      <c r="N57" s="155"/>
      <c r="O57" s="155"/>
      <c r="P57" s="155"/>
      <c r="Q57" s="155"/>
      <c r="R57" s="156"/>
      <c r="S57" s="156"/>
      <c r="T57" s="156"/>
      <c r="U57" s="156"/>
      <c r="V57" s="156"/>
      <c r="W57" s="156"/>
      <c r="X57" s="156"/>
      <c r="Y57" s="156"/>
      <c r="Z57" s="146"/>
      <c r="AA57" s="146"/>
      <c r="AB57" s="146"/>
      <c r="AC57" s="146"/>
      <c r="AD57" s="146"/>
      <c r="AE57" s="146"/>
      <c r="AF57" s="146"/>
      <c r="AG57" s="146" t="s">
        <v>111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3" x14ac:dyDescent="0.25">
      <c r="A58" s="153"/>
      <c r="B58" s="154"/>
      <c r="C58" s="242" t="s">
        <v>196</v>
      </c>
      <c r="D58" s="243"/>
      <c r="E58" s="243"/>
      <c r="F58" s="243"/>
      <c r="G58" s="243"/>
      <c r="H58" s="156"/>
      <c r="I58" s="156"/>
      <c r="J58" s="156"/>
      <c r="K58" s="156"/>
      <c r="L58" s="156"/>
      <c r="M58" s="156"/>
      <c r="N58" s="155"/>
      <c r="O58" s="155"/>
      <c r="P58" s="155"/>
      <c r="Q58" s="155"/>
      <c r="R58" s="156"/>
      <c r="S58" s="156"/>
      <c r="T58" s="156"/>
      <c r="U58" s="156"/>
      <c r="V58" s="156"/>
      <c r="W58" s="156"/>
      <c r="X58" s="156"/>
      <c r="Y58" s="156"/>
      <c r="Z58" s="146"/>
      <c r="AA58" s="146"/>
      <c r="AB58" s="146"/>
      <c r="AC58" s="146"/>
      <c r="AD58" s="146"/>
      <c r="AE58" s="146"/>
      <c r="AF58" s="146"/>
      <c r="AG58" s="146" t="s">
        <v>111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ht="20.5" outlineLevel="3" x14ac:dyDescent="0.25">
      <c r="A59" s="153"/>
      <c r="B59" s="154"/>
      <c r="C59" s="242" t="s">
        <v>174</v>
      </c>
      <c r="D59" s="243"/>
      <c r="E59" s="243"/>
      <c r="F59" s="243"/>
      <c r="G59" s="243"/>
      <c r="H59" s="156"/>
      <c r="I59" s="156"/>
      <c r="J59" s="156"/>
      <c r="K59" s="156"/>
      <c r="L59" s="156"/>
      <c r="M59" s="156"/>
      <c r="N59" s="155"/>
      <c r="O59" s="155"/>
      <c r="P59" s="155"/>
      <c r="Q59" s="155"/>
      <c r="R59" s="156"/>
      <c r="S59" s="156"/>
      <c r="T59" s="156"/>
      <c r="U59" s="156"/>
      <c r="V59" s="156"/>
      <c r="W59" s="156"/>
      <c r="X59" s="156"/>
      <c r="Y59" s="156"/>
      <c r="Z59" s="146"/>
      <c r="AA59" s="146"/>
      <c r="AB59" s="146"/>
      <c r="AC59" s="146"/>
      <c r="AD59" s="146"/>
      <c r="AE59" s="146"/>
      <c r="AF59" s="146"/>
      <c r="AG59" s="146" t="s">
        <v>111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79" t="str">
        <f>C59</f>
        <v>bezpečnostní zarážka, rozsah zaostřovacího pohybu pro hrubé ostření 25 mm, rozsah zaostřovacího pohybu pro jemné ostření 25 mm, rozsah pohybu při jemném ostření v rámci jedné otáčky 5 mm, hodnota dílku stupnice mechanismu jemného ostření 0,028 mm</v>
      </c>
      <c r="BB59" s="146"/>
      <c r="BC59" s="146"/>
      <c r="BD59" s="146"/>
      <c r="BE59" s="146"/>
      <c r="BF59" s="146"/>
      <c r="BG59" s="146"/>
      <c r="BH59" s="146"/>
    </row>
    <row r="60" spans="1:60" ht="20.5" outlineLevel="3" x14ac:dyDescent="0.25">
      <c r="A60" s="153"/>
      <c r="B60" s="154"/>
      <c r="C60" s="242" t="s">
        <v>197</v>
      </c>
      <c r="D60" s="243"/>
      <c r="E60" s="243"/>
      <c r="F60" s="243"/>
      <c r="G60" s="243"/>
      <c r="H60" s="156"/>
      <c r="I60" s="156"/>
      <c r="J60" s="156"/>
      <c r="K60" s="156"/>
      <c r="L60" s="156"/>
      <c r="M60" s="156"/>
      <c r="N60" s="155"/>
      <c r="O60" s="155"/>
      <c r="P60" s="155"/>
      <c r="Q60" s="155"/>
      <c r="R60" s="156"/>
      <c r="S60" s="156"/>
      <c r="T60" s="156"/>
      <c r="U60" s="156"/>
      <c r="V60" s="156"/>
      <c r="W60" s="156"/>
      <c r="X60" s="156"/>
      <c r="Y60" s="156"/>
      <c r="Z60" s="146"/>
      <c r="AA60" s="146"/>
      <c r="AB60" s="146"/>
      <c r="AC60" s="146"/>
      <c r="AD60" s="146"/>
      <c r="AE60" s="146"/>
      <c r="AF60" s="146"/>
      <c r="AG60" s="146" t="s">
        <v>111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79" t="str">
        <f>C60</f>
        <v>• Osvětlení: procházející světlo (spodní osvětlení), dopadající světlo (horní osvětlení), LED diodové, možnost plynulé regulace intenzity, 5V síťový adaptér nebo 3 tužkové baterie typu AA (nejsou součástí balení)</v>
      </c>
      <c r="BB60" s="146"/>
      <c r="BC60" s="146"/>
      <c r="BD60" s="146"/>
      <c r="BE60" s="146"/>
      <c r="BF60" s="146"/>
      <c r="BG60" s="146"/>
      <c r="BH60" s="146"/>
    </row>
    <row r="61" spans="1:60" outlineLevel="3" x14ac:dyDescent="0.25">
      <c r="A61" s="153"/>
      <c r="B61" s="154"/>
      <c r="C61" s="242" t="s">
        <v>198</v>
      </c>
      <c r="D61" s="243"/>
      <c r="E61" s="243"/>
      <c r="F61" s="243"/>
      <c r="G61" s="243"/>
      <c r="H61" s="156"/>
      <c r="I61" s="156"/>
      <c r="J61" s="156"/>
      <c r="K61" s="156"/>
      <c r="L61" s="156"/>
      <c r="M61" s="156"/>
      <c r="N61" s="155"/>
      <c r="O61" s="155"/>
      <c r="P61" s="155"/>
      <c r="Q61" s="155"/>
      <c r="R61" s="156"/>
      <c r="S61" s="156"/>
      <c r="T61" s="156"/>
      <c r="U61" s="156"/>
      <c r="V61" s="156"/>
      <c r="W61" s="156"/>
      <c r="X61" s="156"/>
      <c r="Y61" s="156"/>
      <c r="Z61" s="146"/>
      <c r="AA61" s="146"/>
      <c r="AB61" s="146"/>
      <c r="AC61" s="146"/>
      <c r="AD61" s="146"/>
      <c r="AE61" s="146"/>
      <c r="AF61" s="146"/>
      <c r="AG61" s="146" t="s">
        <v>111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3" x14ac:dyDescent="0.25">
      <c r="A62" s="153"/>
      <c r="B62" s="154"/>
      <c r="C62" s="242" t="s">
        <v>199</v>
      </c>
      <c r="D62" s="243"/>
      <c r="E62" s="243"/>
      <c r="F62" s="243"/>
      <c r="G62" s="243"/>
      <c r="H62" s="156"/>
      <c r="I62" s="156"/>
      <c r="J62" s="156"/>
      <c r="K62" s="156"/>
      <c r="L62" s="156"/>
      <c r="M62" s="156"/>
      <c r="N62" s="155"/>
      <c r="O62" s="155"/>
      <c r="P62" s="155"/>
      <c r="Q62" s="155"/>
      <c r="R62" s="156"/>
      <c r="S62" s="156"/>
      <c r="T62" s="156"/>
      <c r="U62" s="156"/>
      <c r="V62" s="156"/>
      <c r="W62" s="156"/>
      <c r="X62" s="156"/>
      <c r="Y62" s="156"/>
      <c r="Z62" s="146"/>
      <c r="AA62" s="146"/>
      <c r="AB62" s="146"/>
      <c r="AC62" s="146"/>
      <c r="AD62" s="146"/>
      <c r="AE62" s="146"/>
      <c r="AF62" s="146"/>
      <c r="AG62" s="146" t="s">
        <v>111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3" x14ac:dyDescent="0.25">
      <c r="A63" s="153"/>
      <c r="B63" s="154"/>
      <c r="C63" s="242" t="s">
        <v>200</v>
      </c>
      <c r="D63" s="243"/>
      <c r="E63" s="243"/>
      <c r="F63" s="243"/>
      <c r="G63" s="243"/>
      <c r="H63" s="156"/>
      <c r="I63" s="156"/>
      <c r="J63" s="156"/>
      <c r="K63" s="156"/>
      <c r="L63" s="156"/>
      <c r="M63" s="156"/>
      <c r="N63" s="155"/>
      <c r="O63" s="155"/>
      <c r="P63" s="155"/>
      <c r="Q63" s="155"/>
      <c r="R63" s="156"/>
      <c r="S63" s="156"/>
      <c r="T63" s="156"/>
      <c r="U63" s="156"/>
      <c r="V63" s="156"/>
      <c r="W63" s="156"/>
      <c r="X63" s="156"/>
      <c r="Y63" s="156"/>
      <c r="Z63" s="146"/>
      <c r="AA63" s="146"/>
      <c r="AB63" s="146"/>
      <c r="AC63" s="146"/>
      <c r="AD63" s="146"/>
      <c r="AE63" s="146"/>
      <c r="AF63" s="146"/>
      <c r="AG63" s="146" t="s">
        <v>111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3" x14ac:dyDescent="0.25">
      <c r="A64" s="153"/>
      <c r="B64" s="154"/>
      <c r="C64" s="242" t="s">
        <v>201</v>
      </c>
      <c r="D64" s="243"/>
      <c r="E64" s="243"/>
      <c r="F64" s="243"/>
      <c r="G64" s="243"/>
      <c r="H64" s="156"/>
      <c r="I64" s="156"/>
      <c r="J64" s="156"/>
      <c r="K64" s="156"/>
      <c r="L64" s="156"/>
      <c r="M64" s="156"/>
      <c r="N64" s="155"/>
      <c r="O64" s="155"/>
      <c r="P64" s="155"/>
      <c r="Q64" s="155"/>
      <c r="R64" s="156"/>
      <c r="S64" s="156"/>
      <c r="T64" s="156"/>
      <c r="U64" s="156"/>
      <c r="V64" s="156"/>
      <c r="W64" s="156"/>
      <c r="X64" s="156"/>
      <c r="Y64" s="156"/>
      <c r="Z64" s="146"/>
      <c r="AA64" s="146"/>
      <c r="AB64" s="146"/>
      <c r="AC64" s="146"/>
      <c r="AD64" s="146"/>
      <c r="AE64" s="146"/>
      <c r="AF64" s="146"/>
      <c r="AG64" s="146" t="s">
        <v>111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3" x14ac:dyDescent="0.25">
      <c r="A65" s="153"/>
      <c r="B65" s="154"/>
      <c r="C65" s="242" t="s">
        <v>175</v>
      </c>
      <c r="D65" s="243"/>
      <c r="E65" s="243"/>
      <c r="F65" s="243"/>
      <c r="G65" s="243"/>
      <c r="H65" s="156"/>
      <c r="I65" s="156"/>
      <c r="J65" s="156"/>
      <c r="K65" s="156"/>
      <c r="L65" s="156"/>
      <c r="M65" s="156"/>
      <c r="N65" s="155"/>
      <c r="O65" s="155"/>
      <c r="P65" s="155"/>
      <c r="Q65" s="155"/>
      <c r="R65" s="156"/>
      <c r="S65" s="156"/>
      <c r="T65" s="156"/>
      <c r="U65" s="156"/>
      <c r="V65" s="156"/>
      <c r="W65" s="156"/>
      <c r="X65" s="156"/>
      <c r="Y65" s="156"/>
      <c r="Z65" s="146"/>
      <c r="AA65" s="146"/>
      <c r="AB65" s="146"/>
      <c r="AC65" s="146"/>
      <c r="AD65" s="146"/>
      <c r="AE65" s="146"/>
      <c r="AF65" s="146"/>
      <c r="AG65" s="146" t="s">
        <v>111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5">
      <c r="A66" s="165">
        <v>13</v>
      </c>
      <c r="B66" s="166" t="s">
        <v>176</v>
      </c>
      <c r="C66" s="182" t="s">
        <v>177</v>
      </c>
      <c r="D66" s="167" t="s">
        <v>109</v>
      </c>
      <c r="E66" s="168">
        <v>1</v>
      </c>
      <c r="F66" s="169"/>
      <c r="G66" s="170">
        <f>ROUND(E66*F66,2)</f>
        <v>0</v>
      </c>
      <c r="H66" s="169"/>
      <c r="I66" s="170">
        <f>ROUND(E66*H66,2)</f>
        <v>0</v>
      </c>
      <c r="J66" s="169"/>
      <c r="K66" s="170">
        <f>ROUND(E66*J66,2)</f>
        <v>0</v>
      </c>
      <c r="L66" s="170">
        <v>21</v>
      </c>
      <c r="M66" s="170">
        <f>G66*(1+L66/100)</f>
        <v>0</v>
      </c>
      <c r="N66" s="168">
        <v>0</v>
      </c>
      <c r="O66" s="168">
        <f>ROUND(E66*N66,2)</f>
        <v>0</v>
      </c>
      <c r="P66" s="168">
        <v>0</v>
      </c>
      <c r="Q66" s="168">
        <f>ROUND(E66*P66,2)</f>
        <v>0</v>
      </c>
      <c r="R66" s="170"/>
      <c r="S66" s="170" t="s">
        <v>102</v>
      </c>
      <c r="T66" s="171" t="s">
        <v>103</v>
      </c>
      <c r="U66" s="156">
        <v>0</v>
      </c>
      <c r="V66" s="156">
        <f>ROUND(E66*U66,2)</f>
        <v>0</v>
      </c>
      <c r="W66" s="156"/>
      <c r="X66" s="156" t="s">
        <v>104</v>
      </c>
      <c r="Y66" s="156" t="s">
        <v>105</v>
      </c>
      <c r="Z66" s="146"/>
      <c r="AA66" s="146"/>
      <c r="AB66" s="146"/>
      <c r="AC66" s="146"/>
      <c r="AD66" s="146"/>
      <c r="AE66" s="146"/>
      <c r="AF66" s="146"/>
      <c r="AG66" s="146" t="s">
        <v>106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2" x14ac:dyDescent="0.25">
      <c r="A67" s="153"/>
      <c r="B67" s="154"/>
      <c r="C67" s="244" t="s">
        <v>202</v>
      </c>
      <c r="D67" s="245"/>
      <c r="E67" s="245"/>
      <c r="F67" s="245"/>
      <c r="G67" s="245"/>
      <c r="H67" s="156"/>
      <c r="I67" s="156"/>
      <c r="J67" s="156"/>
      <c r="K67" s="156"/>
      <c r="L67" s="156"/>
      <c r="M67" s="156"/>
      <c r="N67" s="155"/>
      <c r="O67" s="155"/>
      <c r="P67" s="155"/>
      <c r="Q67" s="155"/>
      <c r="R67" s="156"/>
      <c r="S67" s="156"/>
      <c r="T67" s="156"/>
      <c r="U67" s="156"/>
      <c r="V67" s="156"/>
      <c r="W67" s="156"/>
      <c r="X67" s="156"/>
      <c r="Y67" s="156"/>
      <c r="Z67" s="146"/>
      <c r="AA67" s="146"/>
      <c r="AB67" s="146"/>
      <c r="AC67" s="146"/>
      <c r="AD67" s="146"/>
      <c r="AE67" s="146"/>
      <c r="AF67" s="146"/>
      <c r="AG67" s="146" t="s">
        <v>111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ht="50.5" outlineLevel="3" x14ac:dyDescent="0.25">
      <c r="A68" s="153"/>
      <c r="B68" s="154"/>
      <c r="C68" s="242" t="s">
        <v>178</v>
      </c>
      <c r="D68" s="243"/>
      <c r="E68" s="243"/>
      <c r="F68" s="243"/>
      <c r="G68" s="243"/>
      <c r="H68" s="156"/>
      <c r="I68" s="156"/>
      <c r="J68" s="156"/>
      <c r="K68" s="156"/>
      <c r="L68" s="156"/>
      <c r="M68" s="156"/>
      <c r="N68" s="155"/>
      <c r="O68" s="155"/>
      <c r="P68" s="155"/>
      <c r="Q68" s="155"/>
      <c r="R68" s="156"/>
      <c r="S68" s="156"/>
      <c r="T68" s="156"/>
      <c r="U68" s="156"/>
      <c r="V68" s="156"/>
      <c r="W68" s="156"/>
      <c r="X68" s="156"/>
      <c r="Y68" s="156"/>
      <c r="Z68" s="146"/>
      <c r="AA68" s="146"/>
      <c r="AB68" s="146"/>
      <c r="AC68" s="146"/>
      <c r="AD68" s="146"/>
      <c r="AE68" s="146"/>
      <c r="AF68" s="146"/>
      <c r="AG68" s="146" t="s">
        <v>111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79" t="str">
        <f>C68</f>
        <v>USB modul - umožňující rychlé připojení senzorů k počítači, softwarová neomezená multilicence v českém jazyce pro zaznamenávání a ukládání dat v reálném čase, modul baterie, grafický zobrazovací modul pro zobrazení experimentu bez PC, WiFi komunikační modul pro zobrazení na tabletech, smartphonech. Senzor srdečního rytmu a pulsu, spirometrický senzor, senzor vodivosti pokožky, EKG senzor, senzor tlaku krve, průtokový senzor, senzor vlhkosti půdy, UVB a UVA senzor, senzor stisku, anemometr, GPS senzor, senzor rosného bodu, senzor povrchové teploty, bluetooth modul. Každý senzor musí mít procesor a flash pamět s uložením min. 5 měření přímo v senzoru. Celá měřicí sada senzorů musí být kompatibilní.</v>
      </c>
      <c r="BB68" s="146"/>
      <c r="BC68" s="146"/>
      <c r="BD68" s="146"/>
      <c r="BE68" s="146"/>
      <c r="BF68" s="146"/>
      <c r="BG68" s="146"/>
      <c r="BH68" s="146"/>
    </row>
    <row r="69" spans="1:60" outlineLevel="1" x14ac:dyDescent="0.25">
      <c r="A69" s="165">
        <v>14</v>
      </c>
      <c r="B69" s="166" t="s">
        <v>179</v>
      </c>
      <c r="C69" s="182" t="s">
        <v>180</v>
      </c>
      <c r="D69" s="167" t="s">
        <v>109</v>
      </c>
      <c r="E69" s="168">
        <v>14</v>
      </c>
      <c r="F69" s="169"/>
      <c r="G69" s="170">
        <f>ROUND(E69*F69,2)</f>
        <v>0</v>
      </c>
      <c r="H69" s="169"/>
      <c r="I69" s="170">
        <f>ROUND(E69*H69,2)</f>
        <v>0</v>
      </c>
      <c r="J69" s="169"/>
      <c r="K69" s="170">
        <f>ROUND(E69*J69,2)</f>
        <v>0</v>
      </c>
      <c r="L69" s="170">
        <v>21</v>
      </c>
      <c r="M69" s="170">
        <f>G69*(1+L69/100)</f>
        <v>0</v>
      </c>
      <c r="N69" s="168">
        <v>0</v>
      </c>
      <c r="O69" s="168">
        <f>ROUND(E69*N69,2)</f>
        <v>0</v>
      </c>
      <c r="P69" s="168">
        <v>0</v>
      </c>
      <c r="Q69" s="168">
        <f>ROUND(E69*P69,2)</f>
        <v>0</v>
      </c>
      <c r="R69" s="170"/>
      <c r="S69" s="170" t="s">
        <v>102</v>
      </c>
      <c r="T69" s="171" t="s">
        <v>103</v>
      </c>
      <c r="U69" s="156">
        <v>0</v>
      </c>
      <c r="V69" s="156">
        <f>ROUND(E69*U69,2)</f>
        <v>0</v>
      </c>
      <c r="W69" s="156"/>
      <c r="X69" s="156" t="s">
        <v>104</v>
      </c>
      <c r="Y69" s="156" t="s">
        <v>105</v>
      </c>
      <c r="Z69" s="146"/>
      <c r="AA69" s="146"/>
      <c r="AB69" s="146"/>
      <c r="AC69" s="146"/>
      <c r="AD69" s="146"/>
      <c r="AE69" s="146"/>
      <c r="AF69" s="146"/>
      <c r="AG69" s="146" t="s">
        <v>106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2" x14ac:dyDescent="0.25">
      <c r="A70" s="153"/>
      <c r="B70" s="154"/>
      <c r="C70" s="244" t="s">
        <v>203</v>
      </c>
      <c r="D70" s="245"/>
      <c r="E70" s="245"/>
      <c r="F70" s="245"/>
      <c r="G70" s="245"/>
      <c r="H70" s="156"/>
      <c r="I70" s="156"/>
      <c r="J70" s="156"/>
      <c r="K70" s="156"/>
      <c r="L70" s="156"/>
      <c r="M70" s="156"/>
      <c r="N70" s="155"/>
      <c r="O70" s="155"/>
      <c r="P70" s="155"/>
      <c r="Q70" s="155"/>
      <c r="R70" s="156"/>
      <c r="S70" s="156"/>
      <c r="T70" s="156"/>
      <c r="U70" s="156"/>
      <c r="V70" s="156"/>
      <c r="W70" s="156"/>
      <c r="X70" s="156"/>
      <c r="Y70" s="156"/>
      <c r="Z70" s="146"/>
      <c r="AA70" s="146"/>
      <c r="AB70" s="146"/>
      <c r="AC70" s="146"/>
      <c r="AD70" s="146"/>
      <c r="AE70" s="146"/>
      <c r="AF70" s="146"/>
      <c r="AG70" s="146" t="s">
        <v>111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ht="40.5" outlineLevel="3" x14ac:dyDescent="0.25">
      <c r="A71" s="153"/>
      <c r="B71" s="154"/>
      <c r="C71" s="242" t="s">
        <v>181</v>
      </c>
      <c r="D71" s="243"/>
      <c r="E71" s="243"/>
      <c r="F71" s="243"/>
      <c r="G71" s="243"/>
      <c r="H71" s="156"/>
      <c r="I71" s="156"/>
      <c r="J71" s="156"/>
      <c r="K71" s="156"/>
      <c r="L71" s="156"/>
      <c r="M71" s="156"/>
      <c r="N71" s="155"/>
      <c r="O71" s="155"/>
      <c r="P71" s="155"/>
      <c r="Q71" s="155"/>
      <c r="R71" s="156"/>
      <c r="S71" s="156"/>
      <c r="T71" s="156"/>
      <c r="U71" s="156"/>
      <c r="V71" s="156"/>
      <c r="W71" s="156"/>
      <c r="X71" s="156"/>
      <c r="Y71" s="156"/>
      <c r="Z71" s="146"/>
      <c r="AA71" s="146"/>
      <c r="AB71" s="146"/>
      <c r="AC71" s="146"/>
      <c r="AD71" s="146"/>
      <c r="AE71" s="146"/>
      <c r="AF71" s="146"/>
      <c r="AG71" s="146" t="s">
        <v>111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79" t="str">
        <f>C71</f>
        <v>USB modul - umožňující rychlé připojení senzorů k počítači, modul baterie, grafický zobrazovací modul pro zobrazení experimentu bez PC, WiFi komunikační modul pro zobrazení na tabletech, smartphonech. Senzor srdečního rytmu a pulsu, spirometrický senzor, senzor vodivosti pokožky, EKG senzor, senzor stisku. Každý senzor musí mít procesor a flash pamět s uložením min. 5 měření přímo v senzoru. Celá měřicí sada senzorů musí být kompatibilní.</v>
      </c>
      <c r="BB71" s="146"/>
      <c r="BC71" s="146"/>
      <c r="BD71" s="146"/>
      <c r="BE71" s="146"/>
      <c r="BF71" s="146"/>
      <c r="BG71" s="146"/>
      <c r="BH71" s="146"/>
    </row>
    <row r="72" spans="1:60" outlineLevel="1" x14ac:dyDescent="0.25">
      <c r="A72" s="172">
        <v>15</v>
      </c>
      <c r="B72" s="173" t="s">
        <v>182</v>
      </c>
      <c r="C72" s="181" t="s">
        <v>183</v>
      </c>
      <c r="D72" s="174"/>
      <c r="E72" s="175">
        <v>0</v>
      </c>
      <c r="F72" s="176"/>
      <c r="G72" s="177">
        <f>ROUND(E72*F72,2)</f>
        <v>0</v>
      </c>
      <c r="H72" s="176"/>
      <c r="I72" s="177">
        <f>ROUND(E72*H72,2)</f>
        <v>0</v>
      </c>
      <c r="J72" s="176"/>
      <c r="K72" s="177">
        <f>ROUND(E72*J72,2)</f>
        <v>0</v>
      </c>
      <c r="L72" s="177">
        <v>21</v>
      </c>
      <c r="M72" s="177">
        <f>G72*(1+L72/100)</f>
        <v>0</v>
      </c>
      <c r="N72" s="175">
        <v>0</v>
      </c>
      <c r="O72" s="175">
        <f>ROUND(E72*N72,2)</f>
        <v>0</v>
      </c>
      <c r="P72" s="175">
        <v>0</v>
      </c>
      <c r="Q72" s="175">
        <f>ROUND(E72*P72,2)</f>
        <v>0</v>
      </c>
      <c r="R72" s="177"/>
      <c r="S72" s="177" t="s">
        <v>102</v>
      </c>
      <c r="T72" s="178" t="s">
        <v>103</v>
      </c>
      <c r="U72" s="156">
        <v>0</v>
      </c>
      <c r="V72" s="156">
        <f>ROUND(E72*U72,2)</f>
        <v>0</v>
      </c>
      <c r="W72" s="156"/>
      <c r="X72" s="156" t="s">
        <v>104</v>
      </c>
      <c r="Y72" s="156" t="s">
        <v>105</v>
      </c>
      <c r="Z72" s="146"/>
      <c r="AA72" s="146"/>
      <c r="AB72" s="146"/>
      <c r="AC72" s="146"/>
      <c r="AD72" s="146"/>
      <c r="AE72" s="146"/>
      <c r="AF72" s="146"/>
      <c r="AG72" s="146" t="s">
        <v>106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5">
      <c r="A73" s="165">
        <v>16</v>
      </c>
      <c r="B73" s="166" t="s">
        <v>184</v>
      </c>
      <c r="C73" s="182" t="s">
        <v>185</v>
      </c>
      <c r="D73" s="167" t="s">
        <v>109</v>
      </c>
      <c r="E73" s="168">
        <v>1</v>
      </c>
      <c r="F73" s="169"/>
      <c r="G73" s="170">
        <f>ROUND(E73*F73,2)</f>
        <v>0</v>
      </c>
      <c r="H73" s="169"/>
      <c r="I73" s="170">
        <f>ROUND(E73*H73,2)</f>
        <v>0</v>
      </c>
      <c r="J73" s="169"/>
      <c r="K73" s="170">
        <f>ROUND(E73*J73,2)</f>
        <v>0</v>
      </c>
      <c r="L73" s="170">
        <v>21</v>
      </c>
      <c r="M73" s="170">
        <f>G73*(1+L73/100)</f>
        <v>0</v>
      </c>
      <c r="N73" s="168">
        <v>0</v>
      </c>
      <c r="O73" s="168">
        <f>ROUND(E73*N73,2)</f>
        <v>0</v>
      </c>
      <c r="P73" s="168">
        <v>0</v>
      </c>
      <c r="Q73" s="168">
        <f>ROUND(E73*P73,2)</f>
        <v>0</v>
      </c>
      <c r="R73" s="170"/>
      <c r="S73" s="170" t="s">
        <v>102</v>
      </c>
      <c r="T73" s="171" t="s">
        <v>103</v>
      </c>
      <c r="U73" s="156">
        <v>0</v>
      </c>
      <c r="V73" s="156">
        <f>ROUND(E73*U73,2)</f>
        <v>0</v>
      </c>
      <c r="W73" s="156"/>
      <c r="X73" s="156" t="s">
        <v>104</v>
      </c>
      <c r="Y73" s="156" t="s">
        <v>105</v>
      </c>
      <c r="Z73" s="146"/>
      <c r="AA73" s="146"/>
      <c r="AB73" s="146"/>
      <c r="AC73" s="146"/>
      <c r="AD73" s="146"/>
      <c r="AE73" s="146"/>
      <c r="AF73" s="146"/>
      <c r="AG73" s="146" t="s">
        <v>106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2" x14ac:dyDescent="0.25">
      <c r="A74" s="153"/>
      <c r="B74" s="154"/>
      <c r="C74" s="244" t="s">
        <v>186</v>
      </c>
      <c r="D74" s="245"/>
      <c r="E74" s="245"/>
      <c r="F74" s="245"/>
      <c r="G74" s="245"/>
      <c r="H74" s="156"/>
      <c r="I74" s="156"/>
      <c r="J74" s="156"/>
      <c r="K74" s="156"/>
      <c r="L74" s="156"/>
      <c r="M74" s="156"/>
      <c r="N74" s="155"/>
      <c r="O74" s="155"/>
      <c r="P74" s="155"/>
      <c r="Q74" s="155"/>
      <c r="R74" s="156"/>
      <c r="S74" s="156"/>
      <c r="T74" s="156"/>
      <c r="U74" s="156"/>
      <c r="V74" s="156"/>
      <c r="W74" s="156"/>
      <c r="X74" s="156"/>
      <c r="Y74" s="156"/>
      <c r="Z74" s="146"/>
      <c r="AA74" s="146"/>
      <c r="AB74" s="146"/>
      <c r="AC74" s="146"/>
      <c r="AD74" s="146"/>
      <c r="AE74" s="146"/>
      <c r="AF74" s="146"/>
      <c r="AG74" s="146" t="s">
        <v>111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x14ac:dyDescent="0.25">
      <c r="A75" s="3"/>
      <c r="B75" s="4"/>
      <c r="C75" s="183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E75">
        <v>12</v>
      </c>
      <c r="AF75">
        <v>21</v>
      </c>
      <c r="AG75" t="s">
        <v>83</v>
      </c>
    </row>
    <row r="76" spans="1:60" ht="13" x14ac:dyDescent="0.25">
      <c r="A76" s="149"/>
      <c r="B76" s="150" t="s">
        <v>29</v>
      </c>
      <c r="C76" s="184"/>
      <c r="D76" s="151"/>
      <c r="E76" s="152"/>
      <c r="F76" s="152"/>
      <c r="G76" s="164">
        <f>G8</f>
        <v>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AE76">
        <f>SUMIF(L7:L74,AE75,G7:G74)</f>
        <v>0</v>
      </c>
      <c r="AF76">
        <f>SUMIF(L7:L74,AF75,G7:G74)</f>
        <v>0</v>
      </c>
      <c r="AG76" t="s">
        <v>139</v>
      </c>
    </row>
    <row r="77" spans="1:60" x14ac:dyDescent="0.25">
      <c r="C77" s="185"/>
      <c r="D77" s="10"/>
      <c r="AG77" t="s">
        <v>161</v>
      </c>
    </row>
    <row r="78" spans="1:60" x14ac:dyDescent="0.25">
      <c r="D78" s="10"/>
    </row>
    <row r="79" spans="1:60" x14ac:dyDescent="0.25">
      <c r="D79" s="10"/>
    </row>
    <row r="80" spans="1:60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xoiQEppxeyTulMATw7P/AQaYQNbah5rG+JqhT7s1pUeLUmDp/qbCZicFV5pEDZSNVPD/4Bwr1/8r5Dkj8zMbLg==" saltValue="qvSbxpvYr2GORE9FQOcH4A==" spinCount="100000" sheet="1" formatRows="0"/>
  <mergeCells count="54">
    <mergeCell ref="C12:G12"/>
    <mergeCell ref="A1:G1"/>
    <mergeCell ref="C2:G2"/>
    <mergeCell ref="C3:G3"/>
    <mergeCell ref="C4:G4"/>
    <mergeCell ref="C11:G11"/>
    <mergeCell ref="C24:G24"/>
    <mergeCell ref="C13:G13"/>
    <mergeCell ref="C14:G14"/>
    <mergeCell ref="C15:G15"/>
    <mergeCell ref="C16:G16"/>
    <mergeCell ref="C17:G17"/>
    <mergeCell ref="C18:G18"/>
    <mergeCell ref="C19:G19"/>
    <mergeCell ref="C20:G20"/>
    <mergeCell ref="C21:G21"/>
    <mergeCell ref="C22:G22"/>
    <mergeCell ref="C23:G23"/>
    <mergeCell ref="C42:G42"/>
    <mergeCell ref="C25:G25"/>
    <mergeCell ref="C27:G27"/>
    <mergeCell ref="C29:G29"/>
    <mergeCell ref="C30:G30"/>
    <mergeCell ref="C31:G31"/>
    <mergeCell ref="C33:G33"/>
    <mergeCell ref="C34:G34"/>
    <mergeCell ref="C35:G35"/>
    <mergeCell ref="C37:G37"/>
    <mergeCell ref="C39:G39"/>
    <mergeCell ref="C40:G40"/>
    <mergeCell ref="C58:G58"/>
    <mergeCell ref="C43:G43"/>
    <mergeCell ref="C45:G45"/>
    <mergeCell ref="C48:G48"/>
    <mergeCell ref="C50:G50"/>
    <mergeCell ref="C51:G51"/>
    <mergeCell ref="C52:G52"/>
    <mergeCell ref="C53:G53"/>
    <mergeCell ref="C54:G54"/>
    <mergeCell ref="C55:G55"/>
    <mergeCell ref="C56:G56"/>
    <mergeCell ref="C57:G57"/>
    <mergeCell ref="C74:G74"/>
    <mergeCell ref="C59:G59"/>
    <mergeCell ref="C60:G60"/>
    <mergeCell ref="C61:G61"/>
    <mergeCell ref="C62:G62"/>
    <mergeCell ref="C63:G63"/>
    <mergeCell ref="C64:G64"/>
    <mergeCell ref="C65:G65"/>
    <mergeCell ref="C67:G67"/>
    <mergeCell ref="C68:G68"/>
    <mergeCell ref="C70:G70"/>
    <mergeCell ref="C71:G7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BH4996"/>
  <sheetViews>
    <sheetView workbookViewId="0">
      <pane ySplit="7" topLeftCell="A8" activePane="bottomLeft" state="frozen"/>
      <selection pane="bottomLeft" activeCell="Z3" sqref="Z3"/>
    </sheetView>
  </sheetViews>
  <sheetFormatPr defaultRowHeight="12.5" outlineLevelRow="3" x14ac:dyDescent="0.25"/>
  <cols>
    <col min="1" max="1" width="3.453125" customWidth="1"/>
    <col min="2" max="2" width="12.54296875" style="120" customWidth="1"/>
    <col min="3" max="3" width="63.26953125" style="120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7" width="0" hidden="1" customWidth="1"/>
    <col min="18" max="18" width="6.8164062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246" t="s">
        <v>70</v>
      </c>
      <c r="B1" s="246"/>
      <c r="C1" s="246"/>
      <c r="D1" s="246"/>
      <c r="E1" s="246"/>
      <c r="F1" s="246"/>
      <c r="G1" s="246"/>
      <c r="AG1" t="s">
        <v>71</v>
      </c>
    </row>
    <row r="2" spans="1:60" ht="25" customHeight="1" x14ac:dyDescent="0.25">
      <c r="A2" s="50" t="s">
        <v>7</v>
      </c>
      <c r="B2" s="49" t="s">
        <v>44</v>
      </c>
      <c r="C2" s="247" t="s">
        <v>223</v>
      </c>
      <c r="D2" s="248"/>
      <c r="E2" s="248"/>
      <c r="F2" s="248"/>
      <c r="G2" s="249"/>
      <c r="AG2" t="s">
        <v>72</v>
      </c>
    </row>
    <row r="3" spans="1:60" ht="25" customHeight="1" x14ac:dyDescent="0.25">
      <c r="A3" s="50" t="s">
        <v>8</v>
      </c>
      <c r="B3" s="49" t="s">
        <v>47</v>
      </c>
      <c r="C3" s="247" t="s">
        <v>222</v>
      </c>
      <c r="D3" s="248"/>
      <c r="E3" s="248"/>
      <c r="F3" s="248"/>
      <c r="G3" s="249"/>
      <c r="AC3" s="120" t="s">
        <v>72</v>
      </c>
      <c r="AG3" t="s">
        <v>73</v>
      </c>
    </row>
    <row r="4" spans="1:60" ht="25" customHeight="1" x14ac:dyDescent="0.25">
      <c r="A4" s="139" t="s">
        <v>9</v>
      </c>
      <c r="B4" s="140" t="s">
        <v>52</v>
      </c>
      <c r="C4" s="250" t="s">
        <v>53</v>
      </c>
      <c r="D4" s="251"/>
      <c r="E4" s="251"/>
      <c r="F4" s="251"/>
      <c r="G4" s="252"/>
      <c r="AG4" t="s">
        <v>74</v>
      </c>
    </row>
    <row r="5" spans="1:60" x14ac:dyDescent="0.25">
      <c r="D5" s="10"/>
    </row>
    <row r="6" spans="1:60" ht="37.5" x14ac:dyDescent="0.25">
      <c r="A6" s="142" t="s">
        <v>75</v>
      </c>
      <c r="B6" s="144" t="s">
        <v>76</v>
      </c>
      <c r="C6" s="144" t="s">
        <v>77</v>
      </c>
      <c r="D6" s="143" t="s">
        <v>78</v>
      </c>
      <c r="E6" s="142" t="s">
        <v>79</v>
      </c>
      <c r="F6" s="141" t="s">
        <v>80</v>
      </c>
      <c r="G6" s="142" t="s">
        <v>29</v>
      </c>
      <c r="H6" s="145" t="s">
        <v>30</v>
      </c>
      <c r="I6" s="145" t="s">
        <v>81</v>
      </c>
      <c r="J6" s="145" t="s">
        <v>31</v>
      </c>
      <c r="K6" s="145" t="s">
        <v>82</v>
      </c>
      <c r="L6" s="145" t="s">
        <v>83</v>
      </c>
      <c r="M6" s="145" t="s">
        <v>84</v>
      </c>
      <c r="N6" s="145" t="s">
        <v>85</v>
      </c>
      <c r="O6" s="145" t="s">
        <v>86</v>
      </c>
      <c r="P6" s="145" t="s">
        <v>87</v>
      </c>
      <c r="Q6" s="145" t="s">
        <v>88</v>
      </c>
      <c r="R6" s="145" t="s">
        <v>89</v>
      </c>
      <c r="S6" s="145" t="s">
        <v>90</v>
      </c>
      <c r="T6" s="145" t="s">
        <v>91</v>
      </c>
      <c r="U6" s="145" t="s">
        <v>92</v>
      </c>
      <c r="V6" s="145" t="s">
        <v>93</v>
      </c>
      <c r="W6" s="145" t="s">
        <v>94</v>
      </c>
      <c r="X6" s="145" t="s">
        <v>95</v>
      </c>
      <c r="Y6" s="145" t="s">
        <v>96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ht="13" x14ac:dyDescent="0.25">
      <c r="A8" s="158" t="s">
        <v>97</v>
      </c>
      <c r="B8" s="159" t="s">
        <v>67</v>
      </c>
      <c r="C8" s="180" t="s">
        <v>98</v>
      </c>
      <c r="D8" s="160"/>
      <c r="E8" s="161"/>
      <c r="F8" s="162"/>
      <c r="G8" s="162">
        <f>SUMIF(AG9:AG26,"&lt;&gt;NOR",G9:G26)</f>
        <v>0</v>
      </c>
      <c r="H8" s="162"/>
      <c r="I8" s="162">
        <f>SUM(I9:I26)</f>
        <v>0</v>
      </c>
      <c r="J8" s="162"/>
      <c r="K8" s="162">
        <f>SUM(K9:K26)</f>
        <v>0</v>
      </c>
      <c r="L8" s="162"/>
      <c r="M8" s="162">
        <f>SUM(M9:M26)</f>
        <v>0</v>
      </c>
      <c r="N8" s="161"/>
      <c r="O8" s="161">
        <f>SUM(O9:O26)</f>
        <v>0</v>
      </c>
      <c r="P8" s="161"/>
      <c r="Q8" s="161">
        <f>SUM(Q9:Q26)</f>
        <v>0</v>
      </c>
      <c r="R8" s="162"/>
      <c r="S8" s="162"/>
      <c r="T8" s="163"/>
      <c r="U8" s="157"/>
      <c r="V8" s="157">
        <f>SUM(V9:V26)</f>
        <v>0</v>
      </c>
      <c r="W8" s="157"/>
      <c r="X8" s="157"/>
      <c r="Y8" s="157"/>
      <c r="AG8" t="s">
        <v>99</v>
      </c>
    </row>
    <row r="9" spans="1:60" outlineLevel="1" x14ac:dyDescent="0.25">
      <c r="A9" s="165">
        <v>1</v>
      </c>
      <c r="B9" s="166" t="s">
        <v>107</v>
      </c>
      <c r="C9" s="182" t="s">
        <v>108</v>
      </c>
      <c r="D9" s="167" t="s">
        <v>109</v>
      </c>
      <c r="E9" s="168">
        <v>5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68">
        <v>0</v>
      </c>
      <c r="O9" s="168">
        <f>ROUND(E9*N9,2)</f>
        <v>0</v>
      </c>
      <c r="P9" s="168">
        <v>0</v>
      </c>
      <c r="Q9" s="168">
        <f>ROUND(E9*P9,2)</f>
        <v>0</v>
      </c>
      <c r="R9" s="170"/>
      <c r="S9" s="170" t="s">
        <v>102</v>
      </c>
      <c r="T9" s="171" t="s">
        <v>103</v>
      </c>
      <c r="U9" s="156">
        <v>0</v>
      </c>
      <c r="V9" s="156">
        <f>ROUND(E9*U9,2)</f>
        <v>0</v>
      </c>
      <c r="W9" s="156"/>
      <c r="X9" s="156" t="s">
        <v>104</v>
      </c>
      <c r="Y9" s="156" t="s">
        <v>105</v>
      </c>
      <c r="Z9" s="146"/>
      <c r="AA9" s="146"/>
      <c r="AB9" s="146"/>
      <c r="AC9" s="146"/>
      <c r="AD9" s="146"/>
      <c r="AE9" s="146"/>
      <c r="AF9" s="146"/>
      <c r="AG9" s="146" t="s">
        <v>110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5">
      <c r="A10" s="153"/>
      <c r="B10" s="154"/>
      <c r="C10" s="244" t="s">
        <v>204</v>
      </c>
      <c r="D10" s="245"/>
      <c r="E10" s="245"/>
      <c r="F10" s="245"/>
      <c r="G10" s="245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111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3" x14ac:dyDescent="0.25">
      <c r="A11" s="153"/>
      <c r="B11" s="154"/>
      <c r="C11" s="242" t="s">
        <v>205</v>
      </c>
      <c r="D11" s="243"/>
      <c r="E11" s="243"/>
      <c r="F11" s="243"/>
      <c r="G11" s="243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111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3" x14ac:dyDescent="0.25">
      <c r="A12" s="153"/>
      <c r="B12" s="154"/>
      <c r="C12" s="242" t="s">
        <v>206</v>
      </c>
      <c r="D12" s="243"/>
      <c r="E12" s="243"/>
      <c r="F12" s="243"/>
      <c r="G12" s="243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111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3" x14ac:dyDescent="0.25">
      <c r="A13" s="153"/>
      <c r="B13" s="154"/>
      <c r="C13" s="242" t="s">
        <v>207</v>
      </c>
      <c r="D13" s="243"/>
      <c r="E13" s="243"/>
      <c r="F13" s="243"/>
      <c r="G13" s="243"/>
      <c r="H13" s="156"/>
      <c r="I13" s="156"/>
      <c r="J13" s="156"/>
      <c r="K13" s="156"/>
      <c r="L13" s="156"/>
      <c r="M13" s="156"/>
      <c r="N13" s="155"/>
      <c r="O13" s="155"/>
      <c r="P13" s="155"/>
      <c r="Q13" s="155"/>
      <c r="R13" s="156"/>
      <c r="S13" s="156"/>
      <c r="T13" s="156"/>
      <c r="U13" s="156"/>
      <c r="V13" s="156"/>
      <c r="W13" s="156"/>
      <c r="X13" s="156"/>
      <c r="Y13" s="156"/>
      <c r="Z13" s="146"/>
      <c r="AA13" s="146"/>
      <c r="AB13" s="146"/>
      <c r="AC13" s="146"/>
      <c r="AD13" s="146"/>
      <c r="AE13" s="146"/>
      <c r="AF13" s="146"/>
      <c r="AG13" s="146" t="s">
        <v>111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3" x14ac:dyDescent="0.25">
      <c r="A14" s="153"/>
      <c r="B14" s="154"/>
      <c r="C14" s="242" t="s">
        <v>208</v>
      </c>
      <c r="D14" s="243"/>
      <c r="E14" s="243"/>
      <c r="F14" s="243"/>
      <c r="G14" s="243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111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3" x14ac:dyDescent="0.25">
      <c r="A15" s="153"/>
      <c r="B15" s="154"/>
      <c r="C15" s="242" t="s">
        <v>209</v>
      </c>
      <c r="D15" s="243"/>
      <c r="E15" s="243"/>
      <c r="F15" s="243"/>
      <c r="G15" s="243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111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3" x14ac:dyDescent="0.25">
      <c r="A16" s="153"/>
      <c r="B16" s="154"/>
      <c r="C16" s="242" t="s">
        <v>210</v>
      </c>
      <c r="D16" s="243"/>
      <c r="E16" s="243"/>
      <c r="F16" s="243"/>
      <c r="G16" s="243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111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3" x14ac:dyDescent="0.25">
      <c r="A17" s="153"/>
      <c r="B17" s="154"/>
      <c r="C17" s="242" t="s">
        <v>211</v>
      </c>
      <c r="D17" s="243"/>
      <c r="E17" s="243"/>
      <c r="F17" s="243"/>
      <c r="G17" s="243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111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3" x14ac:dyDescent="0.25">
      <c r="A18" s="153"/>
      <c r="B18" s="154"/>
      <c r="C18" s="242" t="s">
        <v>212</v>
      </c>
      <c r="D18" s="243"/>
      <c r="E18" s="243"/>
      <c r="F18" s="243"/>
      <c r="G18" s="243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111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3" x14ac:dyDescent="0.25">
      <c r="A19" s="153"/>
      <c r="B19" s="154"/>
      <c r="C19" s="242" t="s">
        <v>213</v>
      </c>
      <c r="D19" s="243"/>
      <c r="E19" s="243"/>
      <c r="F19" s="243"/>
      <c r="G19" s="243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111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3" x14ac:dyDescent="0.25">
      <c r="A20" s="153"/>
      <c r="B20" s="154"/>
      <c r="C20" s="242" t="s">
        <v>214</v>
      </c>
      <c r="D20" s="243"/>
      <c r="E20" s="243"/>
      <c r="F20" s="243"/>
      <c r="G20" s="243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111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3" x14ac:dyDescent="0.25">
      <c r="A21" s="153"/>
      <c r="B21" s="154"/>
      <c r="C21" s="242" t="s">
        <v>215</v>
      </c>
      <c r="D21" s="243"/>
      <c r="E21" s="243"/>
      <c r="F21" s="243"/>
      <c r="G21" s="243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111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3" x14ac:dyDescent="0.25">
      <c r="A22" s="153"/>
      <c r="B22" s="154"/>
      <c r="C22" s="242" t="s">
        <v>216</v>
      </c>
      <c r="D22" s="243"/>
      <c r="E22" s="243"/>
      <c r="F22" s="243"/>
      <c r="G22" s="243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111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3" x14ac:dyDescent="0.25">
      <c r="A23" s="153"/>
      <c r="B23" s="154"/>
      <c r="C23" s="242" t="s">
        <v>217</v>
      </c>
      <c r="D23" s="243"/>
      <c r="E23" s="243"/>
      <c r="F23" s="243"/>
      <c r="G23" s="243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111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3" x14ac:dyDescent="0.25">
      <c r="A24" s="153"/>
      <c r="B24" s="154"/>
      <c r="C24" s="242" t="s">
        <v>112</v>
      </c>
      <c r="D24" s="243"/>
      <c r="E24" s="243"/>
      <c r="F24" s="243"/>
      <c r="G24" s="243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111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5">
      <c r="A25" s="165">
        <v>2</v>
      </c>
      <c r="B25" s="166" t="s">
        <v>116</v>
      </c>
      <c r="C25" s="182" t="s">
        <v>137</v>
      </c>
      <c r="D25" s="167" t="s">
        <v>109</v>
      </c>
      <c r="E25" s="168">
        <v>1</v>
      </c>
      <c r="F25" s="169"/>
      <c r="G25" s="170">
        <f>ROUND(E25*F25,2)</f>
        <v>0</v>
      </c>
      <c r="H25" s="169"/>
      <c r="I25" s="170">
        <f>ROUND(E25*H25,2)</f>
        <v>0</v>
      </c>
      <c r="J25" s="169"/>
      <c r="K25" s="170">
        <f>ROUND(E25*J25,2)</f>
        <v>0</v>
      </c>
      <c r="L25" s="170">
        <v>21</v>
      </c>
      <c r="M25" s="170">
        <f>G25*(1+L25/100)</f>
        <v>0</v>
      </c>
      <c r="N25" s="168">
        <v>0</v>
      </c>
      <c r="O25" s="168">
        <f>ROUND(E25*N25,2)</f>
        <v>0</v>
      </c>
      <c r="P25" s="168">
        <v>0</v>
      </c>
      <c r="Q25" s="168">
        <f>ROUND(E25*P25,2)</f>
        <v>0</v>
      </c>
      <c r="R25" s="170"/>
      <c r="S25" s="170" t="s">
        <v>102</v>
      </c>
      <c r="T25" s="171" t="s">
        <v>103</v>
      </c>
      <c r="U25" s="156">
        <v>0</v>
      </c>
      <c r="V25" s="156">
        <f>ROUND(E25*U25,2)</f>
        <v>0</v>
      </c>
      <c r="W25" s="156"/>
      <c r="X25" s="156" t="s">
        <v>104</v>
      </c>
      <c r="Y25" s="156" t="s">
        <v>105</v>
      </c>
      <c r="Z25" s="146"/>
      <c r="AA25" s="146"/>
      <c r="AB25" s="146"/>
      <c r="AC25" s="146"/>
      <c r="AD25" s="146"/>
      <c r="AE25" s="146"/>
      <c r="AF25" s="146"/>
      <c r="AG25" s="146" t="s">
        <v>110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2" x14ac:dyDescent="0.25">
      <c r="A26" s="153"/>
      <c r="B26" s="154"/>
      <c r="C26" s="244" t="s">
        <v>138</v>
      </c>
      <c r="D26" s="245"/>
      <c r="E26" s="245"/>
      <c r="F26" s="245"/>
      <c r="G26" s="245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111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x14ac:dyDescent="0.25">
      <c r="A27" s="3"/>
      <c r="B27" s="4"/>
      <c r="C27" s="183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E27">
        <v>12</v>
      </c>
      <c r="AF27">
        <v>21</v>
      </c>
      <c r="AG27" t="s">
        <v>83</v>
      </c>
    </row>
    <row r="28" spans="1:60" ht="13" x14ac:dyDescent="0.25">
      <c r="A28" s="149"/>
      <c r="B28" s="150" t="s">
        <v>29</v>
      </c>
      <c r="C28" s="184"/>
      <c r="D28" s="151"/>
      <c r="E28" s="152"/>
      <c r="F28" s="152"/>
      <c r="G28" s="164">
        <f>G8</f>
        <v>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E28">
        <f>SUMIF(L7:L26,AE27,G7:G26)</f>
        <v>0</v>
      </c>
      <c r="AF28">
        <f>SUMIF(L7:L26,AF27,G7:G26)</f>
        <v>0</v>
      </c>
      <c r="AG28" t="s">
        <v>139</v>
      </c>
    </row>
    <row r="29" spans="1:60" x14ac:dyDescent="0.25">
      <c r="C29" s="185"/>
      <c r="D29" s="10"/>
      <c r="AG29" t="s">
        <v>161</v>
      </c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</sheetData>
  <sheetProtection algorithmName="SHA-512" hashValue="x1VJu4gDD/XH0rtl+wBZHb5976sjB8EQj2OQO67Pa2zj4omvcy8o0RBn2RxvYyf/sL6ZX0pF6Bi0hM7I0UQmlQ==" saltValue="Utub+4k39LeCns6i+USZAw==" spinCount="100000" sheet="1" formatRows="0"/>
  <mergeCells count="20">
    <mergeCell ref="C17:G17"/>
    <mergeCell ref="A1:G1"/>
    <mergeCell ref="C2:G2"/>
    <mergeCell ref="C3:G3"/>
    <mergeCell ref="C4:G4"/>
    <mergeCell ref="C10:G10"/>
    <mergeCell ref="C11:G11"/>
    <mergeCell ref="C12:G12"/>
    <mergeCell ref="C13:G13"/>
    <mergeCell ref="C14:G14"/>
    <mergeCell ref="C15:G15"/>
    <mergeCell ref="C16:G16"/>
    <mergeCell ref="C26:G26"/>
    <mergeCell ref="C18:G18"/>
    <mergeCell ref="C19:G19"/>
    <mergeCell ref="C20:G20"/>
    <mergeCell ref="C21:G21"/>
    <mergeCell ref="C22:G22"/>
    <mergeCell ref="C23:G23"/>
    <mergeCell ref="C24:G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09 2022055-0301 Pol</vt:lpstr>
      <vt:lpstr>09 2022055-0303 Pol</vt:lpstr>
      <vt:lpstr>09 2022055-0322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'09 2022055-0301 Pol'!Názvy_tisku</vt:lpstr>
      <vt:lpstr>'09 2022055-0303 Pol'!Názvy_tisku</vt:lpstr>
      <vt:lpstr>'09 2022055-0322 Pol'!Názvy_tisku</vt:lpstr>
      <vt:lpstr>oadresa</vt:lpstr>
      <vt:lpstr>Stavba!Objednatel</vt:lpstr>
      <vt:lpstr>Stavba!Objekt</vt:lpstr>
      <vt:lpstr>'09 2022055-0301 Pol'!Oblast_tisku</vt:lpstr>
      <vt:lpstr>'09 2022055-0303 Pol'!Oblast_tisku</vt:lpstr>
      <vt:lpstr>'09 2022055-0322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Lidumil</dc:creator>
  <cp:lastModifiedBy>Kamila Machová</cp:lastModifiedBy>
  <cp:lastPrinted>2019-03-19T12:27:02Z</cp:lastPrinted>
  <dcterms:created xsi:type="dcterms:W3CDTF">2009-04-08T07:15:50Z</dcterms:created>
  <dcterms:modified xsi:type="dcterms:W3CDTF">2025-02-06T13:41:49Z</dcterms:modified>
</cp:coreProperties>
</file>